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FIKOM\Perkuliahan\2020-2021 Genap\"/>
    </mc:Choice>
  </mc:AlternateContent>
  <xr:revisionPtr revIDLastSave="0" documentId="8_{AA61707B-D464-4F29-AB70-B34D5AEE305C}" xr6:coauthVersionLast="47" xr6:coauthVersionMax="47" xr10:uidLastSave="{00000000-0000-0000-0000-000000000000}"/>
  <bookViews>
    <workbookView xWindow="4320" yWindow="-11640" windowWidth="20730" windowHeight="11760" xr2:uid="{330955F7-714A-4260-95A7-1A0A4DD7D2CF}"/>
  </bookViews>
  <sheets>
    <sheet name="SainsDat 2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5" i="1" l="1"/>
  <c r="AM24" i="1"/>
  <c r="AM23" i="1"/>
  <c r="AM22" i="1"/>
  <c r="AM21" i="1"/>
  <c r="AM20" i="1"/>
  <c r="AM19" i="1"/>
  <c r="AM18" i="1"/>
  <c r="AH18" i="1"/>
  <c r="AG18" i="1"/>
  <c r="AF18" i="1"/>
  <c r="AE18" i="1"/>
  <c r="AD18" i="1"/>
  <c r="AJ18" i="1" s="1"/>
  <c r="AK18" i="1" s="1"/>
  <c r="J18" i="1"/>
  <c r="AM17" i="1"/>
  <c r="AH17" i="1"/>
  <c r="AG17" i="1"/>
  <c r="AF17" i="1"/>
  <c r="AE17" i="1"/>
  <c r="AI17" i="1" s="1"/>
  <c r="AD17" i="1"/>
  <c r="AJ17" i="1" s="1"/>
  <c r="AK17" i="1" s="1"/>
  <c r="J17" i="1"/>
  <c r="AH16" i="1"/>
  <c r="AG16" i="1"/>
  <c r="AF16" i="1"/>
  <c r="AE16" i="1"/>
  <c r="AD16" i="1"/>
  <c r="AJ16" i="1" s="1"/>
  <c r="AK16" i="1" s="1"/>
  <c r="J16" i="1"/>
  <c r="AH15" i="1"/>
  <c r="AG15" i="1"/>
  <c r="AF15" i="1"/>
  <c r="AE15" i="1"/>
  <c r="AD15" i="1"/>
  <c r="AJ15" i="1" s="1"/>
  <c r="AK15" i="1" s="1"/>
  <c r="J15" i="1"/>
  <c r="AH14" i="1"/>
  <c r="AG14" i="1"/>
  <c r="AF14" i="1"/>
  <c r="AE14" i="1"/>
  <c r="AD14" i="1"/>
  <c r="AJ14" i="1" s="1"/>
  <c r="AK14" i="1" s="1"/>
  <c r="J14" i="1"/>
  <c r="AH13" i="1"/>
  <c r="AG13" i="1"/>
  <c r="AF13" i="1"/>
  <c r="AE13" i="1"/>
  <c r="AI13" i="1" s="1"/>
  <c r="AD13" i="1"/>
  <c r="AJ13" i="1" s="1"/>
  <c r="AK13" i="1" s="1"/>
  <c r="J13" i="1"/>
  <c r="AH12" i="1"/>
  <c r="AG12" i="1"/>
  <c r="AF12" i="1"/>
  <c r="AE12" i="1"/>
  <c r="AD12" i="1"/>
  <c r="AJ12" i="1" s="1"/>
  <c r="AK12" i="1" s="1"/>
  <c r="J12" i="1"/>
  <c r="AH11" i="1"/>
  <c r="AG11" i="1"/>
  <c r="AF11" i="1"/>
  <c r="AE11" i="1"/>
  <c r="AD11" i="1"/>
  <c r="AJ11" i="1" s="1"/>
  <c r="AK11" i="1" s="1"/>
  <c r="J11" i="1"/>
  <c r="AH10" i="1"/>
  <c r="AG10" i="1"/>
  <c r="AF10" i="1"/>
  <c r="AE10" i="1"/>
  <c r="AD10" i="1"/>
  <c r="AJ10" i="1" s="1"/>
  <c r="AK10" i="1" s="1"/>
  <c r="J10" i="1"/>
  <c r="AH9" i="1"/>
  <c r="AG9" i="1"/>
  <c r="AF9" i="1"/>
  <c r="AI9" i="1" s="1"/>
  <c r="AE9" i="1"/>
  <c r="AJ9" i="1" s="1"/>
  <c r="AK9" i="1" s="1"/>
  <c r="AD9" i="1"/>
  <c r="J9" i="1"/>
  <c r="AH8" i="1"/>
  <c r="AG8" i="1"/>
  <c r="AJ8" i="1" s="1"/>
  <c r="AK8" i="1" s="1"/>
  <c r="AF8" i="1"/>
  <c r="AE8" i="1"/>
  <c r="AD8" i="1"/>
  <c r="AI8" i="1" s="1"/>
  <c r="J8" i="1"/>
  <c r="AI7" i="1"/>
  <c r="AH7" i="1"/>
  <c r="AG7" i="1"/>
  <c r="AF7" i="1"/>
  <c r="AE7" i="1"/>
  <c r="AD7" i="1"/>
  <c r="AJ7" i="1" s="1"/>
  <c r="AK7" i="1" s="1"/>
  <c r="J7" i="1"/>
  <c r="AJ6" i="1"/>
  <c r="AK6" i="1" s="1"/>
  <c r="AI6" i="1"/>
  <c r="AH6" i="1"/>
  <c r="AG6" i="1"/>
  <c r="AF6" i="1"/>
  <c r="AE6" i="1"/>
  <c r="AD6" i="1"/>
  <c r="J6" i="1"/>
  <c r="AJ5" i="1"/>
  <c r="AK5" i="1" s="1"/>
  <c r="AH5" i="1"/>
  <c r="AG5" i="1"/>
  <c r="AF5" i="1"/>
  <c r="AE5" i="1"/>
  <c r="AI5" i="1" s="1"/>
  <c r="AD5" i="1"/>
  <c r="J5" i="1"/>
  <c r="AH4" i="1"/>
  <c r="AG4" i="1"/>
  <c r="AF4" i="1"/>
  <c r="AE4" i="1"/>
  <c r="AD4" i="1"/>
  <c r="AJ4" i="1" s="1"/>
  <c r="AK4" i="1" s="1"/>
  <c r="J4" i="1"/>
  <c r="AI14" i="1" l="1"/>
  <c r="AI15" i="1"/>
  <c r="AI16" i="1"/>
  <c r="AI10" i="1"/>
  <c r="AI11" i="1"/>
  <c r="AI18" i="1"/>
  <c r="AI4" i="1"/>
  <c r="AI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hizkia yosie</author>
  </authors>
  <commentList>
    <comment ref="AN13" authorId="0" shapeId="0" xr:uid="{A033DBA6-1D17-483D-AD12-7B3544378715}">
      <text>
        <r>
          <rPr>
            <b/>
            <sz val="9"/>
            <color indexed="81"/>
            <rFont val="Tahoma"/>
            <family val="2"/>
          </rPr>
          <t>hizkia yosie:</t>
        </r>
        <r>
          <rPr>
            <sz val="9"/>
            <color indexed="81"/>
            <rFont val="Tahoma"/>
            <family val="2"/>
          </rPr>
          <t xml:space="preserve">
Kalau nilai bagus, pake MEAN dari semua nilai K; kalo jelek-jelek, pake MEDIAN semua nilai-K.
Nilai default ini (70) perkiraan aja.</t>
        </r>
      </text>
    </comment>
    <comment ref="AO13" authorId="0" shapeId="0" xr:uid="{C844D4D7-9F30-42AE-BECA-750F065DB10B}">
      <text>
        <r>
          <rPr>
            <b/>
            <sz val="9"/>
            <color indexed="81"/>
            <rFont val="Tahoma"/>
            <family val="2"/>
          </rPr>
          <t>hizkia yosie:</t>
        </r>
        <r>
          <rPr>
            <sz val="9"/>
            <color indexed="81"/>
            <rFont val="Tahoma"/>
            <family val="2"/>
          </rPr>
          <t xml:space="preserve">
Bonus hanya akan di dapat jika lebih dari koefisien ini</t>
        </r>
      </text>
    </comment>
  </commentList>
</comments>
</file>

<file path=xl/sharedStrings.xml><?xml version="1.0" encoding="utf-8"?>
<sst xmlns="http://schemas.openxmlformats.org/spreadsheetml/2006/main" count="104" uniqueCount="96">
  <si>
    <t>Sains Data Komunikasi 2A1</t>
  </si>
  <si>
    <t>Praktik/Latihan di Kelas (Masuk nilai bonus)</t>
  </si>
  <si>
    <t>Tugas</t>
  </si>
  <si>
    <t>Konversi</t>
  </si>
  <si>
    <t>My policy: nilai maks =</t>
  </si>
  <si>
    <t>No</t>
  </si>
  <si>
    <t>NPM</t>
  </si>
  <si>
    <t>Concat</t>
  </si>
  <si>
    <t>Concat2</t>
  </si>
  <si>
    <t>Concat3</t>
  </si>
  <si>
    <t>Concat4</t>
  </si>
  <si>
    <t>Concat5</t>
  </si>
  <si>
    <t>Concat6</t>
  </si>
  <si>
    <t>Nama</t>
  </si>
  <si>
    <t>Kelomp</t>
  </si>
  <si>
    <t>Absen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</si>
  <si>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</si>
  <si>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</si>
  <si>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</si>
  <si>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</si>
  <si>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</si>
  <si>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</si>
  <si>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</si>
  <si>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</si>
  <si>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</si>
  <si>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</si>
  <si>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T1</t>
  </si>
  <si>
    <t>T2</t>
  </si>
  <si>
    <t>T3</t>
  </si>
  <si>
    <t>T4</t>
  </si>
  <si>
    <t>T5</t>
  </si>
  <si>
    <t>UTS</t>
  </si>
  <si>
    <t>UAS</t>
  </si>
  <si>
    <t>Absen-K</t>
  </si>
  <si>
    <t>UTS-K</t>
  </si>
  <si>
    <t>UAS-K</t>
  </si>
  <si>
    <t>Bonus</t>
  </si>
  <si>
    <t>Nilai-K</t>
  </si>
  <si>
    <t>Nilai Akhir</t>
  </si>
  <si>
    <t>Notasi</t>
  </si>
  <si>
    <t>JOY</t>
  </si>
  <si>
    <t>CHRISTIAN</t>
  </si>
  <si>
    <t xml:space="preserve">n realisasi absen </t>
  </si>
  <si>
    <t>ERIN</t>
  </si>
  <si>
    <t>MARLINA</t>
  </si>
  <si>
    <t>n realisasi latihan</t>
  </si>
  <si>
    <t>DANI</t>
  </si>
  <si>
    <t>NAUFAL</t>
  </si>
  <si>
    <t>SATRIA</t>
  </si>
  <si>
    <t>n realisasi tugas</t>
  </si>
  <si>
    <t>AULIA</t>
  </si>
  <si>
    <t>RAHMAN</t>
  </si>
  <si>
    <t>AQIL</t>
  </si>
  <si>
    <t>HISYAM</t>
  </si>
  <si>
    <t>FAHMI</t>
  </si>
  <si>
    <t>NOVIANSYAH</t>
  </si>
  <si>
    <t>Item</t>
  </si>
  <si>
    <t>Persentase</t>
  </si>
  <si>
    <t>TEGAR</t>
  </si>
  <si>
    <t>SAPUTRA</t>
  </si>
  <si>
    <t>DEWI</t>
  </si>
  <si>
    <t>YANTI</t>
  </si>
  <si>
    <t>ANASTASIA</t>
  </si>
  <si>
    <t>MEISITA</t>
  </si>
  <si>
    <t>DARIM</t>
  </si>
  <si>
    <t>GILBERTO</t>
  </si>
  <si>
    <t>ARRIZKY</t>
  </si>
  <si>
    <t>PUTRA</t>
  </si>
  <si>
    <t>RAMADHAN</t>
  </si>
  <si>
    <t>(koefisien pengurang)</t>
  </si>
  <si>
    <t>YOHANES</t>
  </si>
  <si>
    <t>WARUWU</t>
  </si>
  <si>
    <t>(Nilai akhir + bonus dikurangi my policy's nilai maks)</t>
  </si>
  <si>
    <t>DELFI</t>
  </si>
  <si>
    <t>REZA</t>
  </si>
  <si>
    <t>PUTRI</t>
  </si>
  <si>
    <t>AHMAD</t>
  </si>
  <si>
    <t>FAUZI</t>
  </si>
  <si>
    <t>Keterangan Nilai</t>
  </si>
  <si>
    <t>Min</t>
  </si>
  <si>
    <t>Max</t>
  </si>
  <si>
    <t>MUHAMMAD</t>
  </si>
  <si>
    <t>LUTHFI</t>
  </si>
  <si>
    <t>ERLANGGA</t>
  </si>
  <si>
    <t>A</t>
  </si>
  <si>
    <t>AGUSTIAN</t>
  </si>
  <si>
    <t>PERMANA</t>
  </si>
  <si>
    <t>A-</t>
  </si>
  <si>
    <t>B+</t>
  </si>
  <si>
    <t>B</t>
  </si>
  <si>
    <t>B-</t>
  </si>
  <si>
    <t>C+</t>
  </si>
  <si>
    <t>C</t>
  </si>
  <si>
    <t>D</t>
  </si>
  <si>
    <t>E</t>
  </si>
  <si>
    <t>*Harap Memasukkan Nilai Maks 2 Angka di Belakang Koma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</si>
</sst>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9" tint="-0.249977111117893"/>
      <name val="Candara"/>
      <family val="2"/>
    </font>
    <font>
      <sz val="11"/>
      <color theme="1"/>
      <name val="Candara"/>
      <family val="2"/>
    </font>
    <font>
      <b/>
      <sz val="11"/>
      <color theme="9" tint="-0.249977111117893"/>
      <name val="Candara"/>
      <family val="2"/>
    </font>
    <font>
      <i/>
      <sz val="11"/>
      <color theme="1"/>
      <name val="Candara"/>
      <family val="2"/>
    </font>
    <font>
      <b/>
      <sz val="11"/>
      <color theme="1"/>
      <name val="Candara"/>
      <family val="2"/>
    </font>
    <font>
      <sz val="11"/>
      <color theme="9" tint="-0.249977111117893"/>
      <name val="Candar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theme="7" tint="-0.24994659260841701"/>
      </left>
      <right/>
      <top style="medium">
        <color theme="7" tint="-0.24994659260841701"/>
      </top>
      <bottom/>
      <diagonal/>
    </border>
    <border>
      <left/>
      <right/>
      <top style="medium">
        <color theme="7" tint="-0.24994659260841701"/>
      </top>
      <bottom/>
      <diagonal/>
    </border>
    <border>
      <left/>
      <right style="medium">
        <color theme="7" tint="-0.24994659260841701"/>
      </right>
      <top style="medium">
        <color theme="7" tint="-0.24994659260841701"/>
      </top>
      <bottom/>
      <diagonal/>
    </border>
    <border>
      <left style="thin">
        <color theme="7"/>
      </left>
      <right/>
      <top style="thin">
        <color theme="7"/>
      </top>
      <bottom/>
      <diagonal/>
    </border>
    <border>
      <left/>
      <right/>
      <top style="thin">
        <color theme="7"/>
      </top>
      <bottom/>
      <diagonal/>
    </border>
    <border>
      <left/>
      <right style="thin">
        <color theme="7"/>
      </right>
      <top style="thin">
        <color theme="7"/>
      </top>
      <bottom/>
      <diagonal/>
    </border>
    <border>
      <left style="medium">
        <color theme="7" tint="-0.24994659260841701"/>
      </left>
      <right/>
      <top/>
      <bottom/>
      <diagonal/>
    </border>
    <border>
      <left/>
      <right style="medium">
        <color theme="7" tint="-0.24994659260841701"/>
      </right>
      <top/>
      <bottom/>
      <diagonal/>
    </border>
    <border>
      <left style="thick">
        <color rgb="FF7030A0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49" fontId="2" fillId="2" borderId="0" xfId="0" applyNumberFormat="1" applyFont="1" applyFill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/>
    <xf numFmtId="0" fontId="7" fillId="3" borderId="0" xfId="0" applyFont="1" applyFill="1"/>
    <xf numFmtId="0" fontId="7" fillId="3" borderId="0" xfId="0" applyFont="1" applyFill="1" applyAlignment="1">
      <alignment horizontal="left"/>
    </xf>
    <xf numFmtId="0" fontId="7" fillId="3" borderId="7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left"/>
    </xf>
    <xf numFmtId="0" fontId="7" fillId="3" borderId="9" xfId="0" applyFont="1" applyFill="1" applyBorder="1"/>
    <xf numFmtId="0" fontId="3" fillId="0" borderId="0" xfId="0" applyFont="1" applyAlignment="1">
      <alignment vertical="center" textRotation="90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2" fontId="7" fillId="0" borderId="9" xfId="0" applyNumberFormat="1" applyFont="1" applyBorder="1"/>
    <xf numFmtId="2" fontId="7" fillId="0" borderId="0" xfId="0" applyNumberFormat="1" applyFont="1"/>
    <xf numFmtId="2" fontId="7" fillId="0" borderId="0" xfId="0" applyNumberFormat="1" applyFont="1" applyAlignment="1">
      <alignment horizontal="right"/>
    </xf>
    <xf numFmtId="2" fontId="4" fillId="0" borderId="0" xfId="0" applyNumberFormat="1" applyFont="1"/>
    <xf numFmtId="0" fontId="6" fillId="0" borderId="0" xfId="0" applyFont="1"/>
    <xf numFmtId="9" fontId="6" fillId="0" borderId="0" xfId="1" applyFont="1" applyAlignment="1">
      <alignment horizontal="center"/>
    </xf>
    <xf numFmtId="0" fontId="6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38">
    <dxf>
      <font>
        <b/>
        <strike val="0"/>
        <outline val="0"/>
        <shadow val="0"/>
        <u val="none"/>
        <vertAlign val="baseline"/>
        <sz val="11"/>
        <color theme="9" tint="-0.249977111117893"/>
        <name val="Candara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9" tint="-0.249977111117893"/>
        <name val="Candara"/>
        <family val="2"/>
        <scheme val="none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ndara"/>
        <family val="2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ndara"/>
        <family val="2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ndara"/>
        <family val="2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ndara"/>
        <family val="2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ndara"/>
        <family val="2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ndara"/>
        <family val="2"/>
        <scheme val="none"/>
      </font>
      <numFmt numFmtId="2" formatCode="0.00"/>
      <border diagonalUp="0" diagonalDown="0">
        <left style="thick">
          <color rgb="FF7030A0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9" tint="-0.249977111117893"/>
        <name val="Candara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249977111117893"/>
        <name val="Candara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249977111117893"/>
        <name val="Candara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medium">
          <color theme="7" tint="-0.2499465926084170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9" tint="-0.249977111117893"/>
        <name val="Candara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249977111117893"/>
        <name val="Candara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249977111117893"/>
        <name val="Candara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249977111117893"/>
        <name val="Candara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medium">
          <color theme="7" tint="-0.2499465926084170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ndara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medium">
          <color theme="7" tint="-0.2499465926084170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ndara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ndara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ndara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ndara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ndara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ndara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ndara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ndara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ndara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medium">
          <color theme="7" tint="-0.24994659260841701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9" tint="-0.249977111117893"/>
        <name val="Candara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ndara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249977111117893"/>
        <name val="Candar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9" tint="-0.249977111117893"/>
        <name val="Candar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9" tint="-0.249977111117893"/>
        <name val="Candar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9" tint="-0.249977111117893"/>
        <name val="Candar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9" tint="-0.249977111117893"/>
        <name val="Candar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9" tint="-0.249977111117893"/>
        <name val="Candar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9" tint="-0.249977111117893"/>
        <name val="Candar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9" tint="-0.249977111117893"/>
        <name val="Candara"/>
        <family val="2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249977111117893"/>
        <name val="Candara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548235"/>
        <name val="Candar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9" tint="-0.249977111117893"/>
        <name val="Candara"/>
        <family val="2"/>
        <scheme val="none"/>
      </font>
      <fill>
        <patternFill patternType="solid">
          <fgColor indexed="64"/>
          <bgColor theme="7" tint="0.399975585192419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6915CC4-A714-4D32-AD21-C45F6ECD93E5}" name="TableNilai1A45" displayName="TableNilai1A45" ref="B3:AK18" totalsRowShown="0" headerRowDxfId="37" dataDxfId="36">
  <autoFilter ref="B3:AK18" xr:uid="{6250C174-0F86-40E2-80A2-A6A2310AB9A5}"/>
  <sortState xmlns:xlrd2="http://schemas.microsoft.com/office/spreadsheetml/2017/richdata2" ref="B4:AK18">
    <sortCondition ref="C3:C18"/>
  </sortState>
  <tableColumns count="36">
    <tableColumn id="1" xr3:uid="{05610FEE-E8B6-493B-817D-4D57518FA398}" name="No" dataDxfId="35"/>
    <tableColumn id="2" xr3:uid="{5BFCFAD6-2D23-4261-9479-42999CACC039}" name="NPM" dataDxfId="34"/>
    <tableColumn id="3" xr3:uid="{E0853A7A-89EB-487F-8799-7CF66E6F1EE9}" name="Concat" dataDxfId="33"/>
    <tableColumn id="4" xr3:uid="{44CFE3E2-54EB-46EE-A2AF-DC0266DFB198}" name="Concat2" dataDxfId="32"/>
    <tableColumn id="5" xr3:uid="{1C80F5FC-DB0B-419E-B873-BC0669E5A2D7}" name="Concat3" dataDxfId="31"/>
    <tableColumn id="6" xr3:uid="{C612D87D-3DE7-4E72-972D-590BAF4D97B3}" name="Concat4" dataDxfId="30"/>
    <tableColumn id="7" xr3:uid="{12C04C99-24AF-4CA5-B1D7-680D4E17A294}" name="Concat5" dataDxfId="29"/>
    <tableColumn id="8" xr3:uid="{0499A2F2-447A-4DBC-85BD-D471F74A0710}" name="Concat6" dataDxfId="28"/>
    <tableColumn id="9" xr3:uid="{E9BC9664-E31F-4CC3-BA16-85C7A8C46EAF}" name="Nama" dataDxfId="27">
      <calculatedColumnFormula>_xlfn.CONCAT(D4," ",E4," ",F4," ",G4," ",H4," ",I4)</calculatedColumnFormula>
    </tableColumn>
    <tableColumn id="16" xr3:uid="{24A030C8-7996-4759-AC52-45B6D98064C9}" name="Kelomp" dataDxfId="26"/>
    <tableColumn id="10" xr3:uid="{048F7868-6E69-459A-8921-419CF0CB9B5E}" name="Absen" dataDxfId="25"/>
    <tableColumn id="35" xr3:uid="{83CC64B5-1E6F-43F7-B43B-5FD6C87C43BA}" name="P1" dataDxfId="24"/>
    <tableColumn id="36" xr3:uid="{DA059DE0-3413-44DC-9365-6E04103B06AB}" name="P2" dataDxfId="23"/>
    <tableColumn id="37" xr3:uid="{E8952234-7421-403C-BAD3-F1D1797BC151}" name="P3" dataDxfId="22"/>
    <tableColumn id="38" xr3:uid="{C09AC1D7-8CF4-4642-9972-E7171976B482}" name="P4" dataDxfId="21"/>
    <tableColumn id="39" xr3:uid="{13A3341B-3669-42BE-A1E7-5A91FB7B63B4}" name="P5" dataDxfId="20"/>
    <tableColumn id="40" xr3:uid="{03067152-2F87-4B1C-AE26-940A85A23DE7}" name="P6" dataDxfId="19"/>
    <tableColumn id="41" xr3:uid="{B308E859-DA1C-41F4-AF60-D479016C3334}" name="P7" dataDxfId="18"/>
    <tableColumn id="42" xr3:uid="{D940191F-1DAD-471A-AED3-044D13C912CB}" name="P8" dataDxfId="17"/>
    <tableColumn id="43" xr3:uid="{7D670FDF-6AF9-4546-B88F-D5F3F9F3647C}" name="P9" dataDxfId="16"/>
    <tableColumn id="44" xr3:uid="{5AE69C86-CA48-4C87-85A3-17CAE5D313D3}" name="P10" dataDxfId="15"/>
    <tableColumn id="11" xr3:uid="{C8E192C3-BAC5-470E-9F5E-2C42E46BC8D2}" name="T1" dataDxfId="14"/>
    <tableColumn id="12" xr3:uid="{F0E1D001-016C-4D37-9CF1-ADB5832F2132}" name="T2" dataDxfId="13"/>
    <tableColumn id="13" xr3:uid="{F1490ACF-B301-4F51-AC85-820DECB42D40}" name="T3" dataDxfId="12"/>
    <tableColumn id="14" xr3:uid="{BD7D0B58-338B-4887-BD20-62FFD564C8BE}" name="T4" dataDxfId="11"/>
    <tableColumn id="15" xr3:uid="{9CDEF660-DE42-452F-AAFD-4200EB9DE81C}" name="T5" dataDxfId="10"/>
    <tableColumn id="26" xr3:uid="{DA128E81-671F-4472-B26C-E7D94CA42D0E}" name="UTS" dataDxfId="9"/>
    <tableColumn id="27" xr3:uid="{DDD08193-D594-4222-AFD4-26FF46AA2006}" name="UAS" dataDxfId="8"/>
    <tableColumn id="45" xr3:uid="{6E43A554-DA5D-4345-B6B6-1C2D22407DBA}" name="Absen-K" dataDxfId="7">
      <calculatedColumnFormula>TableNilai1A45[[#This Row],[Absen]]/$AO$4*100</calculatedColumnFormula>
    </tableColumn>
    <tableColumn id="31" xr3:uid="{A62B9464-A8C0-460C-8FCE-6EE7E6D4137E}" name="Tugas" dataDxfId="6">
      <calculatedColumnFormula>IFERROR(SUM(TableNilai1A45[[#This Row],[T1]:[T5]])/$AO$6/$AO$2*100,"")</calculatedColumnFormula>
    </tableColumn>
    <tableColumn id="32" xr3:uid="{23130C6B-721B-4813-91EE-FD06CBDF0F72}" name="UTS-K" dataDxfId="5">
      <calculatedColumnFormula>TableNilai1A45[[#This Row],[UTS]]/$AO$2*100</calculatedColumnFormula>
    </tableColumn>
    <tableColumn id="46" xr3:uid="{4E8CF27B-9B45-4E5B-8261-558DA789C709}" name="UAS-K" dataDxfId="4">
      <calculatedColumnFormula>TableNilai1A45[[#This Row],[UAS]]/$AO$2*100</calculatedColumnFormula>
    </tableColumn>
    <tableColumn id="33" xr3:uid="{DED34DEC-E6C5-4E00-B877-65AEB7A386C0}" name="Bonus" dataDxfId="3">
      <calculatedColumnFormula>IF((SUM(TableNilai1A45[[#This Row],[P1]:[P10]])/$AO$5/$AO$2*100-$AN$13)&gt;=0,SUM(TableNilai1A45[[#This Row],[P1]:[P10]])/$AO$5/$AO$2*100-$AN$13,"0")</calculatedColumnFormula>
    </tableColumn>
    <tableColumn id="47" xr3:uid="{20A05682-EF00-45D8-A20B-11BE916CAE06}" name="Nilai-K" dataDxfId="2">
      <calculatedColumnFormula>IFERROR(TableNilai1A45[[#This Row],[Absen-K]]*$AN$9+TableNilai1A45[[#This Row],[Tugas]]*$AN$10+TableNilai1A45[[#This Row],[UTS-K]]*$AN$11+TableNilai1A45[[#This Row],[UAS-K]]*$AN$12,"")</calculatedColumnFormula>
    </tableColumn>
    <tableColumn id="29" xr3:uid="{1998B004-AEE4-4FC5-B28F-74F4A92DA2F6}" name="Nilai Akhir" dataDxfId="1">
      <calculatedColumnFormula>TableNilai1A45[[#This Row],[Absen-K]]*$AN$9+TableNilai1A45[[#This Row],[Tugas]]*$AN$10+TableNilai1A45[[#This Row],[UTS-K]]*$AN$11+TableNilai1A45[[#This Row],[UAS-K]]*$AN$12+TableNilai1A45[[#This Row],[Bonus]]</calculatedColumnFormula>
    </tableColumn>
    <tableColumn id="30" xr3:uid="{404F840B-1DF7-4CCB-A6B4-DAC4B2594C41}" name="Notasi" dataDxfId="0">
      <calculatedColumnFormula>IF(TableNilai1A45[[#This Row],[Nilai Akhir]]&lt;$AP$24,$AN$25,IF(TableNilai1A45[[#This Row],[Nilai Akhir]]&lt;$AP$23,$AN$24,IF(TableNilai1A45[[#This Row],[Nilai Akhir]]&lt;$AP$22,$AN$23,IF(TableNilai1A45[[#This Row],[Nilai Akhir]]&lt;$AP$21,$AN$22,IF(TableNilai1A45[[#This Row],[Nilai Akhir]]&lt;$AP$20,$AN$21,IF(TableNilai1A45[[#This Row],[Nilai Akhir]]&lt;$AP$19,$AN$20,IF(TableNilai1A45[[#This Row],[Nilai Akhir]]&lt;$AP$18,$AN$19,IF(TableNilai1A45[[#This Row],[Nilai Akhir]]&lt;$AP$17,$AN$18,IF(TableNilai1A45[[#This Row],[Nilai Akhir]]&gt;=$AP$17,$AN$17,"No Mark")))))))))</calculatedColumnFormula>
    </tableColumn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F9363-8BD4-41E5-A79B-B6F4C3BCE1F2}">
  <dimension ref="A1:AQ26"/>
  <sheetViews>
    <sheetView showGridLines="0" tabSelected="1" zoomScale="130" zoomScaleNormal="130" workbookViewId="0">
      <pane xSplit="10" ySplit="3" topLeftCell="AK4" activePane="bottomRight" state="frozen"/>
      <selection pane="topRight" activeCell="K1" sqref="K1"/>
      <selection pane="bottomLeft" activeCell="A4" sqref="A4"/>
      <selection pane="bottomRight" activeCell="M1" sqref="M1:V1048576"/>
    </sheetView>
  </sheetViews>
  <sheetFormatPr defaultColWidth="9.140625" defaultRowHeight="15" x14ac:dyDescent="0.25"/>
  <cols>
    <col min="1" max="1" width="3.42578125" style="4" customWidth="1"/>
    <col min="2" max="2" width="5.7109375" style="6" customWidth="1"/>
    <col min="3" max="3" width="14.85546875" style="7" customWidth="1"/>
    <col min="4" max="4" width="9.140625" style="4" hidden="1" customWidth="1"/>
    <col min="5" max="9" width="10.140625" style="4" hidden="1" customWidth="1"/>
    <col min="10" max="10" width="34.7109375" style="4" bestFit="1" customWidth="1"/>
    <col min="11" max="11" width="5.140625" style="4" customWidth="1"/>
    <col min="12" max="12" width="9.140625" style="5" customWidth="1"/>
    <col min="13" max="22" width="6.5703125" style="5" hidden="1" customWidth="1"/>
    <col min="23" max="27" width="6.5703125" style="5" customWidth="1"/>
    <col min="28" max="29" width="7.140625" style="5" customWidth="1"/>
    <col min="30" max="34" width="9.140625" style="4" customWidth="1"/>
    <col min="35" max="36" width="9.85546875" style="4" customWidth="1"/>
    <col min="37" max="37" width="9.140625" style="4"/>
    <col min="38" max="38" width="3.5703125" style="4" customWidth="1"/>
    <col min="39" max="39" width="10" style="4" customWidth="1"/>
    <col min="40" max="40" width="10" style="6" customWidth="1"/>
    <col min="41" max="41" width="9.140625" style="4"/>
    <col min="42" max="43" width="9.140625" style="5"/>
    <col min="44" max="16384" width="9.140625" style="4"/>
  </cols>
  <sheetData>
    <row r="1" spans="1:43" ht="19.5" thickBot="1" x14ac:dyDescent="0.35">
      <c r="A1" s="1" t="s">
        <v>0</v>
      </c>
      <c r="B1" s="2"/>
      <c r="C1" s="3"/>
      <c r="J1" s="3"/>
    </row>
    <row r="2" spans="1:43" x14ac:dyDescent="0.25">
      <c r="M2" s="8" t="s">
        <v>1</v>
      </c>
      <c r="N2" s="9"/>
      <c r="O2" s="9"/>
      <c r="P2" s="9"/>
      <c r="Q2" s="9"/>
      <c r="R2" s="9"/>
      <c r="S2" s="9"/>
      <c r="T2" s="9"/>
      <c r="U2" s="9"/>
      <c r="V2" s="10"/>
      <c r="W2" s="8" t="s">
        <v>2</v>
      </c>
      <c r="X2" s="9"/>
      <c r="Y2" s="9"/>
      <c r="Z2" s="9"/>
      <c r="AA2" s="10"/>
      <c r="AD2" s="11" t="s">
        <v>3</v>
      </c>
      <c r="AE2" s="12"/>
      <c r="AF2" s="12"/>
      <c r="AG2" s="12"/>
      <c r="AH2" s="13"/>
      <c r="AI2" s="14"/>
      <c r="AM2" s="15" t="s">
        <v>4</v>
      </c>
      <c r="AN2" s="16"/>
      <c r="AO2" s="17">
        <v>100</v>
      </c>
    </row>
    <row r="3" spans="1:43" x14ac:dyDescent="0.25">
      <c r="B3" s="18" t="s">
        <v>5</v>
      </c>
      <c r="C3" s="19" t="s">
        <v>6</v>
      </c>
      <c r="D3" s="20" t="s">
        <v>7</v>
      </c>
      <c r="E3" s="20" t="s">
        <v>8</v>
      </c>
      <c r="F3" s="20" t="s">
        <v>9</v>
      </c>
      <c r="G3" s="20" t="s">
        <v>10</v>
      </c>
      <c r="H3" s="20" t="s">
        <v>11</v>
      </c>
      <c r="I3" s="20" t="s">
        <v>12</v>
      </c>
      <c r="J3" s="20" t="s">
        <v>13</v>
      </c>
      <c r="K3" s="20" t="s">
        <v>14</v>
      </c>
      <c r="L3" s="21" t="s">
        <v>15</v>
      </c>
      <c r="M3" s="22" t="s">
        <v>16</v>
      </c>
      <c r="N3" s="21" t="s">
        <v>17</v>
      </c>
      <c r="O3" s="21" t="s">
        <v>18</v>
      </c>
      <c r="P3" s="21" t="s">
        <v>19</v>
      </c>
      <c r="Q3" s="21" t="s">
        <v>20</v>
      </c>
      <c r="R3" s="21" t="s">
        <v>21</v>
      </c>
      <c r="S3" s="21" t="s">
        <v>22</v>
      </c>
      <c r="T3" s="21" t="s">
        <v>23</v>
      </c>
      <c r="U3" s="21" t="s">
        <v>24</v>
      </c>
      <c r="V3" s="23" t="s">
        <v>25</v>
      </c>
      <c r="W3" s="22" t="s">
        <v>26</v>
      </c>
      <c r="X3" s="21" t="s">
        <v>27</v>
      </c>
      <c r="Y3" s="21" t="s">
        <v>28</v>
      </c>
      <c r="Z3" s="21" t="s">
        <v>29</v>
      </c>
      <c r="AA3" s="21" t="s">
        <v>30</v>
      </c>
      <c r="AB3" s="21" t="s">
        <v>31</v>
      </c>
      <c r="AC3" s="21" t="s">
        <v>32</v>
      </c>
      <c r="AD3" s="24" t="s">
        <v>33</v>
      </c>
      <c r="AE3" s="20" t="s">
        <v>2</v>
      </c>
      <c r="AF3" s="20" t="s">
        <v>34</v>
      </c>
      <c r="AG3" s="20" t="s">
        <v>35</v>
      </c>
      <c r="AH3" s="20" t="s">
        <v>36</v>
      </c>
      <c r="AI3" s="20" t="s">
        <v>37</v>
      </c>
      <c r="AJ3" s="20" t="s">
        <v>38</v>
      </c>
      <c r="AK3" s="20" t="s">
        <v>39</v>
      </c>
      <c r="AO3" s="17"/>
    </row>
    <row r="4" spans="1:43" ht="14.25" customHeight="1" x14ac:dyDescent="0.25">
      <c r="A4" s="25"/>
      <c r="B4" s="26">
        <v>14</v>
      </c>
      <c r="C4" s="27">
        <v>201710415109</v>
      </c>
      <c r="D4" s="28" t="s">
        <v>40</v>
      </c>
      <c r="E4" s="28" t="s">
        <v>41</v>
      </c>
      <c r="F4" s="28"/>
      <c r="G4" s="28"/>
      <c r="H4" s="28"/>
      <c r="I4" s="28"/>
      <c r="J4" s="28" t="str">
        <f t="shared" ref="J4:J18" si="0">_xlfn.CONCAT(D4," ",E4," ",F4," ",G4," ",H4," ",I4)</f>
        <v xml:space="preserve">JOY CHRISTIAN    </v>
      </c>
      <c r="K4" s="26"/>
      <c r="L4" s="29">
        <v>16</v>
      </c>
      <c r="M4" s="30"/>
      <c r="N4" s="29"/>
      <c r="O4" s="29"/>
      <c r="P4" s="29"/>
      <c r="Q4" s="29"/>
      <c r="R4" s="29"/>
      <c r="S4" s="29"/>
      <c r="T4" s="29"/>
      <c r="U4" s="29"/>
      <c r="V4" s="31"/>
      <c r="W4" s="30">
        <v>78</v>
      </c>
      <c r="X4" s="29">
        <v>0</v>
      </c>
      <c r="Y4" s="29">
        <v>77</v>
      </c>
      <c r="Z4" s="29">
        <v>0</v>
      </c>
      <c r="AA4" s="31"/>
      <c r="AB4" s="29">
        <v>0</v>
      </c>
      <c r="AC4" s="29">
        <v>0</v>
      </c>
      <c r="AD4" s="32">
        <f>TableNilai1A45[[#This Row],[Absen]]/$AO$4*100</f>
        <v>100</v>
      </c>
      <c r="AE4" s="33">
        <f>IFERROR(SUM(TableNilai1A45[[#This Row],[T1]:[T5]])/$AO$6/$AO$2*100,"")</f>
        <v>38.75</v>
      </c>
      <c r="AF4" s="33">
        <f>TableNilai1A45[[#This Row],[UTS]]/$AO$2*100</f>
        <v>0</v>
      </c>
      <c r="AG4" s="33">
        <f>TableNilai1A45[[#This Row],[UAS]]/$AO$2*100</f>
        <v>0</v>
      </c>
      <c r="AH4" s="34" t="str">
        <f>IF((SUM(TableNilai1A45[[#This Row],[P1]:[P10]])/$AO$5/$AO$2*100-$AN$13)&gt;=0,SUM(TableNilai1A45[[#This Row],[P1]:[P10]])/$AO$5/$AO$2*100-$AN$13,"0")</f>
        <v>0</v>
      </c>
      <c r="AI4" s="35">
        <f>IFERROR(TableNilai1A45[[#This Row],[Absen-K]]*$AN$9+TableNilai1A45[[#This Row],[Tugas]]*$AN$10+TableNilai1A45[[#This Row],[UTS-K]]*$AN$11+TableNilai1A45[[#This Row],[UAS-K]]*$AN$12,"")</f>
        <v>17.75</v>
      </c>
      <c r="AJ4" s="35">
        <f>TableNilai1A45[[#This Row],[Absen-K]]*$AN$9+TableNilai1A45[[#This Row],[Tugas]]*$AN$10+TableNilai1A45[[#This Row],[UTS-K]]*$AN$11+TableNilai1A45[[#This Row],[UAS-K]]*$AN$12+TableNilai1A45[[#This Row],[Bonus]]</f>
        <v>17.75</v>
      </c>
      <c r="AK4" s="14" t="str">
        <f>IF(TableNilai1A45[[#This Row],[Nilai Akhir]]&lt;$AP$24,$AN$25,IF(TableNilai1A45[[#This Row],[Nilai Akhir]]&lt;$AP$23,$AN$24,IF(TableNilai1A45[[#This Row],[Nilai Akhir]]&lt;$AP$22,$AN$23,IF(TableNilai1A45[[#This Row],[Nilai Akhir]]&lt;$AP$21,$AN$22,IF(TableNilai1A45[[#This Row],[Nilai Akhir]]&lt;$AP$20,$AN$21,IF(TableNilai1A45[[#This Row],[Nilai Akhir]]&lt;$AP$19,$AN$20,IF(TableNilai1A45[[#This Row],[Nilai Akhir]]&lt;$AP$18,$AN$19,IF(TableNilai1A45[[#This Row],[Nilai Akhir]]&lt;$AP$17,$AN$18,IF(TableNilai1A45[[#This Row],[Nilai Akhir]]&gt;=$AP$17,$AN$17,"No Mark")))))))))</f>
        <v>E</v>
      </c>
      <c r="AM4" s="4" t="s">
        <v>42</v>
      </c>
      <c r="AO4" s="17">
        <v>16</v>
      </c>
    </row>
    <row r="5" spans="1:43" x14ac:dyDescent="0.25">
      <c r="A5" s="25"/>
      <c r="B5" s="26">
        <v>2</v>
      </c>
      <c r="C5" s="27">
        <v>202010415067</v>
      </c>
      <c r="D5" s="28" t="s">
        <v>43</v>
      </c>
      <c r="E5" s="28" t="s">
        <v>44</v>
      </c>
      <c r="F5" s="28"/>
      <c r="G5" s="28"/>
      <c r="H5" s="28"/>
      <c r="I5" s="28"/>
      <c r="J5" s="28" t="str">
        <f t="shared" si="0"/>
        <v xml:space="preserve">ERIN MARLINA    </v>
      </c>
      <c r="K5" s="26">
        <v>4</v>
      </c>
      <c r="L5" s="29">
        <v>16</v>
      </c>
      <c r="M5" s="30"/>
      <c r="N5" s="29"/>
      <c r="O5" s="29"/>
      <c r="P5" s="29"/>
      <c r="Q5" s="29"/>
      <c r="R5" s="29"/>
      <c r="S5" s="29"/>
      <c r="T5" s="29"/>
      <c r="U5" s="29"/>
      <c r="V5" s="31"/>
      <c r="W5" s="30">
        <v>0</v>
      </c>
      <c r="X5" s="29">
        <v>80</v>
      </c>
      <c r="Y5" s="29">
        <v>77</v>
      </c>
      <c r="Z5" s="29">
        <v>77</v>
      </c>
      <c r="AA5" s="31"/>
      <c r="AB5" s="29">
        <v>77</v>
      </c>
      <c r="AC5" s="29">
        <v>76</v>
      </c>
      <c r="AD5" s="32">
        <f>TableNilai1A45[[#This Row],[Absen]]/$AO$4*100</f>
        <v>100</v>
      </c>
      <c r="AE5" s="33">
        <f>IFERROR(SUM(TableNilai1A45[[#This Row],[T1]:[T5]])/$AO$6/$AO$2*100,"")</f>
        <v>58.5</v>
      </c>
      <c r="AF5" s="33">
        <f>TableNilai1A45[[#This Row],[UTS]]/$AO$2*100</f>
        <v>77</v>
      </c>
      <c r="AG5" s="33">
        <f>TableNilai1A45[[#This Row],[UAS]]/$AO$2*100</f>
        <v>76</v>
      </c>
      <c r="AH5" s="34" t="str">
        <f>IF((SUM(TableNilai1A45[[#This Row],[P1]:[P10]])/$AO$5/$AO$2*100-$AN$13)&gt;=0,SUM(TableNilai1A45[[#This Row],[P1]:[P10]])/$AO$5/$AO$2*100-$AN$13,"0")</f>
        <v>0</v>
      </c>
      <c r="AI5" s="35">
        <f>IFERROR(TableNilai1A45[[#This Row],[Absen-K]]*$AN$9+TableNilai1A45[[#This Row],[Tugas]]*$AN$10+TableNilai1A45[[#This Row],[UTS-K]]*$AN$11+TableNilai1A45[[#This Row],[UAS-K]]*$AN$12,"")</f>
        <v>75.2</v>
      </c>
      <c r="AJ5" s="35">
        <f>TableNilai1A45[[#This Row],[Absen-K]]*$AN$9+TableNilai1A45[[#This Row],[Tugas]]*$AN$10+TableNilai1A45[[#This Row],[UTS-K]]*$AN$11+TableNilai1A45[[#This Row],[UAS-K]]*$AN$12+TableNilai1A45[[#This Row],[Bonus]]</f>
        <v>75.2</v>
      </c>
      <c r="AK5" s="14" t="str">
        <f>IF(TableNilai1A45[[#This Row],[Nilai Akhir]]&lt;$AP$24,$AN$25,IF(TableNilai1A45[[#This Row],[Nilai Akhir]]&lt;$AP$23,$AN$24,IF(TableNilai1A45[[#This Row],[Nilai Akhir]]&lt;$AP$22,$AN$23,IF(TableNilai1A45[[#This Row],[Nilai Akhir]]&lt;$AP$21,$AN$22,IF(TableNilai1A45[[#This Row],[Nilai Akhir]]&lt;$AP$20,$AN$21,IF(TableNilai1A45[[#This Row],[Nilai Akhir]]&lt;$AP$19,$AN$20,IF(TableNilai1A45[[#This Row],[Nilai Akhir]]&lt;$AP$18,$AN$19,IF(TableNilai1A45[[#This Row],[Nilai Akhir]]&lt;$AP$17,$AN$18,IF(TableNilai1A45[[#This Row],[Nilai Akhir]]&gt;=$AP$17,$AN$17,"No Mark")))))))))</f>
        <v>B+</v>
      </c>
      <c r="AM5" s="4" t="s">
        <v>45</v>
      </c>
      <c r="AO5" s="17">
        <v>1</v>
      </c>
    </row>
    <row r="6" spans="1:43" x14ac:dyDescent="0.25">
      <c r="A6" s="25"/>
      <c r="B6" s="26">
        <v>10</v>
      </c>
      <c r="C6" s="27">
        <v>202010415085</v>
      </c>
      <c r="D6" s="28" t="s">
        <v>46</v>
      </c>
      <c r="E6" s="28" t="s">
        <v>47</v>
      </c>
      <c r="F6" s="28" t="s">
        <v>48</v>
      </c>
      <c r="G6" s="28"/>
      <c r="H6" s="28"/>
      <c r="I6" s="28"/>
      <c r="J6" s="28" t="str">
        <f t="shared" si="0"/>
        <v xml:space="preserve">DANI NAUFAL SATRIA   </v>
      </c>
      <c r="K6" s="26"/>
      <c r="L6" s="29">
        <v>16</v>
      </c>
      <c r="M6" s="30"/>
      <c r="N6" s="29"/>
      <c r="O6" s="29"/>
      <c r="P6" s="29"/>
      <c r="Q6" s="29"/>
      <c r="R6" s="29"/>
      <c r="S6" s="29"/>
      <c r="T6" s="29"/>
      <c r="U6" s="29"/>
      <c r="V6" s="31"/>
      <c r="W6" s="30">
        <v>0</v>
      </c>
      <c r="X6" s="29">
        <v>0</v>
      </c>
      <c r="Y6" s="29">
        <v>0</v>
      </c>
      <c r="Z6" s="29">
        <v>0</v>
      </c>
      <c r="AA6" s="31"/>
      <c r="AB6" s="29">
        <v>77</v>
      </c>
      <c r="AC6" s="29">
        <v>72</v>
      </c>
      <c r="AD6" s="32">
        <f>TableNilai1A45[[#This Row],[Absen]]/$AO$4*100</f>
        <v>100</v>
      </c>
      <c r="AE6" s="33">
        <f>IFERROR(SUM(TableNilai1A45[[#This Row],[T1]:[T5]])/$AO$6/$AO$2*100,"")</f>
        <v>0</v>
      </c>
      <c r="AF6" s="33">
        <f>TableNilai1A45[[#This Row],[UTS]]/$AO$2*100</f>
        <v>77</v>
      </c>
      <c r="AG6" s="33">
        <f>TableNilai1A45[[#This Row],[UAS]]/$AO$2*100</f>
        <v>72</v>
      </c>
      <c r="AH6" s="34" t="str">
        <f>IF((SUM(TableNilai1A45[[#This Row],[P1]:[P10]])/$AO$5/$AO$2*100-$AN$13)&gt;=0,SUM(TableNilai1A45[[#This Row],[P1]:[P10]])/$AO$5/$AO$2*100-$AN$13,"0")</f>
        <v>0</v>
      </c>
      <c r="AI6" s="35">
        <f>IFERROR(TableNilai1A45[[#This Row],[Absen-K]]*$AN$9+TableNilai1A45[[#This Row],[Tugas]]*$AN$10+TableNilai1A45[[#This Row],[UTS-K]]*$AN$11+TableNilai1A45[[#This Row],[UAS-K]]*$AN$12,"")</f>
        <v>61.899999999999991</v>
      </c>
      <c r="AJ6" s="35">
        <f>TableNilai1A45[[#This Row],[Absen-K]]*$AN$9+TableNilai1A45[[#This Row],[Tugas]]*$AN$10+TableNilai1A45[[#This Row],[UTS-K]]*$AN$11+TableNilai1A45[[#This Row],[UAS-K]]*$AN$12+TableNilai1A45[[#This Row],[Bonus]]</f>
        <v>61.899999999999991</v>
      </c>
      <c r="AK6" s="14" t="str">
        <f>IF(TableNilai1A45[[#This Row],[Nilai Akhir]]&lt;$AP$24,$AN$25,IF(TableNilai1A45[[#This Row],[Nilai Akhir]]&lt;$AP$23,$AN$24,IF(TableNilai1A45[[#This Row],[Nilai Akhir]]&lt;$AP$22,$AN$23,IF(TableNilai1A45[[#This Row],[Nilai Akhir]]&lt;$AP$21,$AN$22,IF(TableNilai1A45[[#This Row],[Nilai Akhir]]&lt;$AP$20,$AN$21,IF(TableNilai1A45[[#This Row],[Nilai Akhir]]&lt;$AP$19,$AN$20,IF(TableNilai1A45[[#This Row],[Nilai Akhir]]&lt;$AP$18,$AN$19,IF(TableNilai1A45[[#This Row],[Nilai Akhir]]&lt;$AP$17,$AN$18,IF(TableNilai1A45[[#This Row],[Nilai Akhir]]&gt;=$AP$17,$AN$17,"No Mark")))))))))</f>
        <v>C+</v>
      </c>
      <c r="AM6" s="4" t="s">
        <v>49</v>
      </c>
      <c r="AO6" s="17">
        <v>4</v>
      </c>
    </row>
    <row r="7" spans="1:43" x14ac:dyDescent="0.25">
      <c r="A7" s="25"/>
      <c r="B7" s="26">
        <v>11</v>
      </c>
      <c r="C7" s="27">
        <v>202010415115</v>
      </c>
      <c r="D7" s="28" t="s">
        <v>50</v>
      </c>
      <c r="E7" s="28" t="s">
        <v>51</v>
      </c>
      <c r="F7" s="28" t="s">
        <v>52</v>
      </c>
      <c r="G7" s="28" t="s">
        <v>53</v>
      </c>
      <c r="H7" s="28"/>
      <c r="I7" s="28"/>
      <c r="J7" s="28" t="str">
        <f t="shared" si="0"/>
        <v xml:space="preserve">AULIA RAHMAN AQIL HISYAM  </v>
      </c>
      <c r="K7" s="26"/>
      <c r="L7" s="29">
        <v>16</v>
      </c>
      <c r="M7" s="30"/>
      <c r="N7" s="29"/>
      <c r="O7" s="29"/>
      <c r="P7" s="29"/>
      <c r="Q7" s="29"/>
      <c r="R7" s="29"/>
      <c r="S7" s="29"/>
      <c r="T7" s="29"/>
      <c r="U7" s="29"/>
      <c r="V7" s="31"/>
      <c r="W7" s="30">
        <v>0</v>
      </c>
      <c r="X7" s="29">
        <v>0</v>
      </c>
      <c r="Y7" s="29">
        <v>0</v>
      </c>
      <c r="Z7" s="29">
        <v>0</v>
      </c>
      <c r="AA7" s="31"/>
      <c r="AB7" s="29">
        <v>77</v>
      </c>
      <c r="AC7" s="29">
        <v>74</v>
      </c>
      <c r="AD7" s="32">
        <f>TableNilai1A45[[#This Row],[Absen]]/$AO$4*100</f>
        <v>100</v>
      </c>
      <c r="AE7" s="33">
        <f>IFERROR(SUM(TableNilai1A45[[#This Row],[T1]:[T5]])/$AO$6/$AO$2*100,"")</f>
        <v>0</v>
      </c>
      <c r="AF7" s="33">
        <f>TableNilai1A45[[#This Row],[UTS]]/$AO$2*100</f>
        <v>77</v>
      </c>
      <c r="AG7" s="33">
        <f>TableNilai1A45[[#This Row],[UAS]]/$AO$2*100</f>
        <v>74</v>
      </c>
      <c r="AH7" s="34" t="str">
        <f>IF((SUM(TableNilai1A45[[#This Row],[P1]:[P10]])/$AO$5/$AO$2*100-$AN$13)&gt;=0,SUM(TableNilai1A45[[#This Row],[P1]:[P10]])/$AO$5/$AO$2*100-$AN$13,"0")</f>
        <v>0</v>
      </c>
      <c r="AI7" s="35">
        <f>IFERROR(TableNilai1A45[[#This Row],[Absen-K]]*$AN$9+TableNilai1A45[[#This Row],[Tugas]]*$AN$10+TableNilai1A45[[#This Row],[UTS-K]]*$AN$11+TableNilai1A45[[#This Row],[UAS-K]]*$AN$12,"")</f>
        <v>62.699999999999996</v>
      </c>
      <c r="AJ7" s="35">
        <f>TableNilai1A45[[#This Row],[Absen-K]]*$AN$9+TableNilai1A45[[#This Row],[Tugas]]*$AN$10+TableNilai1A45[[#This Row],[UTS-K]]*$AN$11+TableNilai1A45[[#This Row],[UAS-K]]*$AN$12+TableNilai1A45[[#This Row],[Bonus]]</f>
        <v>62.699999999999996</v>
      </c>
      <c r="AK7" s="14" t="str">
        <f>IF(TableNilai1A45[[#This Row],[Nilai Akhir]]&lt;$AP$24,$AN$25,IF(TableNilai1A45[[#This Row],[Nilai Akhir]]&lt;$AP$23,$AN$24,IF(TableNilai1A45[[#This Row],[Nilai Akhir]]&lt;$AP$22,$AN$23,IF(TableNilai1A45[[#This Row],[Nilai Akhir]]&lt;$AP$21,$AN$22,IF(TableNilai1A45[[#This Row],[Nilai Akhir]]&lt;$AP$20,$AN$21,IF(TableNilai1A45[[#This Row],[Nilai Akhir]]&lt;$AP$19,$AN$20,IF(TableNilai1A45[[#This Row],[Nilai Akhir]]&lt;$AP$18,$AN$19,IF(TableNilai1A45[[#This Row],[Nilai Akhir]]&lt;$AP$17,$AN$18,IF(TableNilai1A45[[#This Row],[Nilai Akhir]]&gt;=$AP$17,$AN$17,"No Mark")))))))))</f>
        <v>C+</v>
      </c>
    </row>
    <row r="8" spans="1:43" x14ac:dyDescent="0.25">
      <c r="A8" s="25"/>
      <c r="B8" s="26">
        <v>3</v>
      </c>
      <c r="C8" s="27">
        <v>202010415145</v>
      </c>
      <c r="D8" s="28" t="s">
        <v>54</v>
      </c>
      <c r="E8" s="28" t="s">
        <v>55</v>
      </c>
      <c r="F8" s="28"/>
      <c r="G8" s="28"/>
      <c r="H8" s="28"/>
      <c r="I8" s="28"/>
      <c r="J8" s="28" t="str">
        <f t="shared" si="0"/>
        <v xml:space="preserve">FAHMI NOVIANSYAH    </v>
      </c>
      <c r="K8" s="26">
        <v>6</v>
      </c>
      <c r="L8" s="29">
        <v>16</v>
      </c>
      <c r="M8" s="30"/>
      <c r="N8" s="29"/>
      <c r="O8" s="29"/>
      <c r="P8" s="29"/>
      <c r="Q8" s="29"/>
      <c r="R8" s="29"/>
      <c r="S8" s="29"/>
      <c r="T8" s="29"/>
      <c r="U8" s="29"/>
      <c r="V8" s="31"/>
      <c r="W8" s="30">
        <v>78</v>
      </c>
      <c r="X8" s="29">
        <v>77</v>
      </c>
      <c r="Y8" s="29">
        <v>77</v>
      </c>
      <c r="Z8" s="29">
        <v>74</v>
      </c>
      <c r="AA8" s="31"/>
      <c r="AB8" s="29">
        <v>77</v>
      </c>
      <c r="AC8" s="29">
        <v>75</v>
      </c>
      <c r="AD8" s="32">
        <f>TableNilai1A45[[#This Row],[Absen]]/$AO$4*100</f>
        <v>100</v>
      </c>
      <c r="AE8" s="33">
        <f>IFERROR(SUM(TableNilai1A45[[#This Row],[T1]:[T5]])/$AO$6/$AO$2*100,"")</f>
        <v>76.5</v>
      </c>
      <c r="AF8" s="33">
        <f>TableNilai1A45[[#This Row],[UTS]]/$AO$2*100</f>
        <v>77</v>
      </c>
      <c r="AG8" s="33">
        <f>TableNilai1A45[[#This Row],[UAS]]/$AO$2*100</f>
        <v>75</v>
      </c>
      <c r="AH8" s="34" t="str">
        <f>IF((SUM(TableNilai1A45[[#This Row],[P1]:[P10]])/$AO$5/$AO$2*100-$AN$13)&gt;=0,SUM(TableNilai1A45[[#This Row],[P1]:[P10]])/$AO$5/$AO$2*100-$AN$13,"0")</f>
        <v>0</v>
      </c>
      <c r="AI8" s="35">
        <f>IFERROR(TableNilai1A45[[#This Row],[Absen-K]]*$AN$9+TableNilai1A45[[#This Row],[Tugas]]*$AN$10+TableNilai1A45[[#This Row],[UTS-K]]*$AN$11+TableNilai1A45[[#This Row],[UAS-K]]*$AN$12,"")</f>
        <v>78.400000000000006</v>
      </c>
      <c r="AJ8" s="35">
        <f>TableNilai1A45[[#This Row],[Absen-K]]*$AN$9+TableNilai1A45[[#This Row],[Tugas]]*$AN$10+TableNilai1A45[[#This Row],[UTS-K]]*$AN$11+TableNilai1A45[[#This Row],[UAS-K]]*$AN$12+TableNilai1A45[[#This Row],[Bonus]]</f>
        <v>78.400000000000006</v>
      </c>
      <c r="AK8" s="14" t="str">
        <f>IF(TableNilai1A45[[#This Row],[Nilai Akhir]]&lt;$AP$24,$AN$25,IF(TableNilai1A45[[#This Row],[Nilai Akhir]]&lt;$AP$23,$AN$24,IF(TableNilai1A45[[#This Row],[Nilai Akhir]]&lt;$AP$22,$AN$23,IF(TableNilai1A45[[#This Row],[Nilai Akhir]]&lt;$AP$21,$AN$22,IF(TableNilai1A45[[#This Row],[Nilai Akhir]]&lt;$AP$20,$AN$21,IF(TableNilai1A45[[#This Row],[Nilai Akhir]]&lt;$AP$19,$AN$20,IF(TableNilai1A45[[#This Row],[Nilai Akhir]]&lt;$AP$18,$AN$19,IF(TableNilai1A45[[#This Row],[Nilai Akhir]]&lt;$AP$17,$AN$18,IF(TableNilai1A45[[#This Row],[Nilai Akhir]]&gt;=$AP$17,$AN$17,"No Mark")))))))))</f>
        <v>A-</v>
      </c>
      <c r="AM8" s="36" t="s">
        <v>56</v>
      </c>
      <c r="AN8" s="17" t="s">
        <v>57</v>
      </c>
    </row>
    <row r="9" spans="1:43" x14ac:dyDescent="0.25">
      <c r="A9" s="25"/>
      <c r="B9" s="26">
        <v>4</v>
      </c>
      <c r="C9" s="27">
        <v>202010415227</v>
      </c>
      <c r="D9" s="28" t="s">
        <v>58</v>
      </c>
      <c r="E9" s="28" t="s">
        <v>59</v>
      </c>
      <c r="F9" s="28"/>
      <c r="G9" s="28"/>
      <c r="H9" s="28"/>
      <c r="I9" s="28"/>
      <c r="J9" s="28" t="str">
        <f t="shared" si="0"/>
        <v xml:space="preserve">TEGAR SAPUTRA    </v>
      </c>
      <c r="K9" s="26">
        <v>5</v>
      </c>
      <c r="L9" s="29">
        <v>16</v>
      </c>
      <c r="M9" s="30"/>
      <c r="N9" s="29"/>
      <c r="O9" s="29"/>
      <c r="P9" s="29"/>
      <c r="Q9" s="29"/>
      <c r="R9" s="29"/>
      <c r="S9" s="29"/>
      <c r="T9" s="29"/>
      <c r="U9" s="29"/>
      <c r="V9" s="31"/>
      <c r="W9" s="30">
        <v>78</v>
      </c>
      <c r="X9" s="29">
        <v>77</v>
      </c>
      <c r="Y9" s="29">
        <v>0</v>
      </c>
      <c r="Z9" s="29">
        <v>0</v>
      </c>
      <c r="AA9" s="31"/>
      <c r="AB9" s="29">
        <v>77</v>
      </c>
      <c r="AC9" s="29">
        <v>75</v>
      </c>
      <c r="AD9" s="32">
        <f>TableNilai1A45[[#This Row],[Absen]]/$AO$4*100</f>
        <v>100</v>
      </c>
      <c r="AE9" s="33">
        <f>IFERROR(SUM(TableNilai1A45[[#This Row],[T1]:[T5]])/$AO$6/$AO$2*100,"")</f>
        <v>38.75</v>
      </c>
      <c r="AF9" s="33">
        <f>TableNilai1A45[[#This Row],[UTS]]/$AO$2*100</f>
        <v>77</v>
      </c>
      <c r="AG9" s="33">
        <f>TableNilai1A45[[#This Row],[UAS]]/$AO$2*100</f>
        <v>75</v>
      </c>
      <c r="AH9" s="34" t="str">
        <f>IF((SUM(TableNilai1A45[[#This Row],[P1]:[P10]])/$AO$5/$AO$2*100-$AN$13)&gt;=0,SUM(TableNilai1A45[[#This Row],[P1]:[P10]])/$AO$5/$AO$2*100-$AN$13,"0")</f>
        <v>0</v>
      </c>
      <c r="AI9" s="35">
        <f>IFERROR(TableNilai1A45[[#This Row],[Absen-K]]*$AN$9+TableNilai1A45[[#This Row],[Tugas]]*$AN$10+TableNilai1A45[[#This Row],[UTS-K]]*$AN$11+TableNilai1A45[[#This Row],[UAS-K]]*$AN$12,"")</f>
        <v>70.849999999999994</v>
      </c>
      <c r="AJ9" s="35">
        <f>TableNilai1A45[[#This Row],[Absen-K]]*$AN$9+TableNilai1A45[[#This Row],[Tugas]]*$AN$10+TableNilai1A45[[#This Row],[UTS-K]]*$AN$11+TableNilai1A45[[#This Row],[UAS-K]]*$AN$12+TableNilai1A45[[#This Row],[Bonus]]</f>
        <v>70.849999999999994</v>
      </c>
      <c r="AK9" s="14" t="str">
        <f>IF(TableNilai1A45[[#This Row],[Nilai Akhir]]&lt;$AP$24,$AN$25,IF(TableNilai1A45[[#This Row],[Nilai Akhir]]&lt;$AP$23,$AN$24,IF(TableNilai1A45[[#This Row],[Nilai Akhir]]&lt;$AP$22,$AN$23,IF(TableNilai1A45[[#This Row],[Nilai Akhir]]&lt;$AP$21,$AN$22,IF(TableNilai1A45[[#This Row],[Nilai Akhir]]&lt;$AP$20,$AN$21,IF(TableNilai1A45[[#This Row],[Nilai Akhir]]&lt;$AP$19,$AN$20,IF(TableNilai1A45[[#This Row],[Nilai Akhir]]&lt;$AP$18,$AN$19,IF(TableNilai1A45[[#This Row],[Nilai Akhir]]&lt;$AP$17,$AN$18,IF(TableNilai1A45[[#This Row],[Nilai Akhir]]&gt;=$AP$17,$AN$17,"No Mark")))))))))</f>
        <v>B</v>
      </c>
      <c r="AM9" s="4" t="s">
        <v>15</v>
      </c>
      <c r="AN9" s="37">
        <v>0.1</v>
      </c>
    </row>
    <row r="10" spans="1:43" x14ac:dyDescent="0.25">
      <c r="A10" s="25"/>
      <c r="B10" s="26">
        <v>1</v>
      </c>
      <c r="C10" s="27">
        <v>202010415230</v>
      </c>
      <c r="D10" s="28" t="s">
        <v>60</v>
      </c>
      <c r="E10" s="28" t="s">
        <v>61</v>
      </c>
      <c r="F10" s="28"/>
      <c r="G10" s="28"/>
      <c r="H10" s="28"/>
      <c r="I10" s="28"/>
      <c r="J10" s="28" t="str">
        <f t="shared" si="0"/>
        <v xml:space="preserve">DEWI YANTI    </v>
      </c>
      <c r="K10" s="26">
        <v>5</v>
      </c>
      <c r="L10" s="29">
        <v>16</v>
      </c>
      <c r="M10" s="30"/>
      <c r="N10" s="29"/>
      <c r="O10" s="29"/>
      <c r="P10" s="29"/>
      <c r="Q10" s="29"/>
      <c r="R10" s="29"/>
      <c r="S10" s="29"/>
      <c r="T10" s="29"/>
      <c r="U10" s="29"/>
      <c r="V10" s="31"/>
      <c r="W10" s="30">
        <v>78</v>
      </c>
      <c r="X10" s="29">
        <v>77</v>
      </c>
      <c r="Y10" s="29">
        <v>77</v>
      </c>
      <c r="Z10" s="29">
        <v>74</v>
      </c>
      <c r="AA10" s="31"/>
      <c r="AB10" s="29">
        <v>77</v>
      </c>
      <c r="AC10" s="29">
        <v>78</v>
      </c>
      <c r="AD10" s="32">
        <f>TableNilai1A45[[#This Row],[Absen]]/$AO$4*100</f>
        <v>100</v>
      </c>
      <c r="AE10" s="33">
        <f>IFERROR(SUM(TableNilai1A45[[#This Row],[T1]:[T5]])/$AO$6/$AO$2*100,"")</f>
        <v>76.5</v>
      </c>
      <c r="AF10" s="33">
        <f>TableNilai1A45[[#This Row],[UTS]]/$AO$2*100</f>
        <v>77</v>
      </c>
      <c r="AG10" s="33">
        <f>TableNilai1A45[[#This Row],[UAS]]/$AO$2*100</f>
        <v>78</v>
      </c>
      <c r="AH10" s="34" t="str">
        <f>IF((SUM(TableNilai1A45[[#This Row],[P1]:[P10]])/$AO$5/$AO$2*100-$AN$13)&gt;=0,SUM(TableNilai1A45[[#This Row],[P1]:[P10]])/$AO$5/$AO$2*100-$AN$13,"0")</f>
        <v>0</v>
      </c>
      <c r="AI10" s="35">
        <f>IFERROR(TableNilai1A45[[#This Row],[Absen-K]]*$AN$9+TableNilai1A45[[#This Row],[Tugas]]*$AN$10+TableNilai1A45[[#This Row],[UTS-K]]*$AN$11+TableNilai1A45[[#This Row],[UAS-K]]*$AN$12,"")</f>
        <v>79.599999999999994</v>
      </c>
      <c r="AJ10" s="35">
        <f>TableNilai1A45[[#This Row],[Absen-K]]*$AN$9+TableNilai1A45[[#This Row],[Tugas]]*$AN$10+TableNilai1A45[[#This Row],[UTS-K]]*$AN$11+TableNilai1A45[[#This Row],[UAS-K]]*$AN$12+TableNilai1A45[[#This Row],[Bonus]]</f>
        <v>79.599999999999994</v>
      </c>
      <c r="AK10" s="14" t="str">
        <f>IF(TableNilai1A45[[#This Row],[Nilai Akhir]]&lt;$AP$24,$AN$25,IF(TableNilai1A45[[#This Row],[Nilai Akhir]]&lt;$AP$23,$AN$24,IF(TableNilai1A45[[#This Row],[Nilai Akhir]]&lt;$AP$22,$AN$23,IF(TableNilai1A45[[#This Row],[Nilai Akhir]]&lt;$AP$21,$AN$22,IF(TableNilai1A45[[#This Row],[Nilai Akhir]]&lt;$AP$20,$AN$21,IF(TableNilai1A45[[#This Row],[Nilai Akhir]]&lt;$AP$19,$AN$20,IF(TableNilai1A45[[#This Row],[Nilai Akhir]]&lt;$AP$18,$AN$19,IF(TableNilai1A45[[#This Row],[Nilai Akhir]]&lt;$AP$17,$AN$18,IF(TableNilai1A45[[#This Row],[Nilai Akhir]]&gt;=$AP$17,$AN$17,"No Mark")))))))))</f>
        <v>A-</v>
      </c>
      <c r="AM10" s="4" t="s">
        <v>2</v>
      </c>
      <c r="AN10" s="37">
        <v>0.2</v>
      </c>
    </row>
    <row r="11" spans="1:43" x14ac:dyDescent="0.25">
      <c r="B11" s="26">
        <v>9</v>
      </c>
      <c r="C11" s="27">
        <v>202010415239</v>
      </c>
      <c r="D11" s="28" t="s">
        <v>62</v>
      </c>
      <c r="E11" s="28" t="s">
        <v>63</v>
      </c>
      <c r="F11" s="28" t="s">
        <v>64</v>
      </c>
      <c r="G11" s="28"/>
      <c r="H11" s="28"/>
      <c r="I11" s="28"/>
      <c r="J11" s="28" t="str">
        <f t="shared" si="0"/>
        <v xml:space="preserve">ANASTASIA MEISITA DARIM   </v>
      </c>
      <c r="K11" s="26">
        <v>3</v>
      </c>
      <c r="L11" s="29">
        <v>16</v>
      </c>
      <c r="M11" s="30"/>
      <c r="N11" s="29"/>
      <c r="O11" s="29"/>
      <c r="P11" s="29"/>
      <c r="Q11" s="29"/>
      <c r="R11" s="29"/>
      <c r="S11" s="29"/>
      <c r="T11" s="29"/>
      <c r="U11" s="29"/>
      <c r="V11" s="31"/>
      <c r="W11" s="30">
        <v>0</v>
      </c>
      <c r="X11" s="29">
        <v>0</v>
      </c>
      <c r="Y11" s="29">
        <v>0</v>
      </c>
      <c r="Z11" s="29">
        <v>74</v>
      </c>
      <c r="AA11" s="31"/>
      <c r="AB11" s="29">
        <v>77</v>
      </c>
      <c r="AC11" s="29">
        <v>0</v>
      </c>
      <c r="AD11" s="32">
        <f>TableNilai1A45[[#This Row],[Absen]]/$AO$4*100</f>
        <v>100</v>
      </c>
      <c r="AE11" s="33">
        <f>IFERROR(SUM(TableNilai1A45[[#This Row],[T1]:[T5]])/$AO$6/$AO$2*100,"")</f>
        <v>18.5</v>
      </c>
      <c r="AF11" s="33">
        <f>TableNilai1A45[[#This Row],[UTS]]/$AO$2*100</f>
        <v>77</v>
      </c>
      <c r="AG11" s="33">
        <f>TableNilai1A45[[#This Row],[UAS]]/$AO$2*100</f>
        <v>0</v>
      </c>
      <c r="AH11" s="34" t="str">
        <f>IF((SUM(TableNilai1A45[[#This Row],[P1]:[P10]])/$AO$5/$AO$2*100-$AN$13)&gt;=0,SUM(TableNilai1A45[[#This Row],[P1]:[P10]])/$AO$5/$AO$2*100-$AN$13,"0")</f>
        <v>0</v>
      </c>
      <c r="AI11" s="35">
        <f>IFERROR(TableNilai1A45[[#This Row],[Absen-K]]*$AN$9+TableNilai1A45[[#This Row],[Tugas]]*$AN$10+TableNilai1A45[[#This Row],[UTS-K]]*$AN$11+TableNilai1A45[[#This Row],[UAS-K]]*$AN$12,"")</f>
        <v>36.799999999999997</v>
      </c>
      <c r="AJ11" s="35">
        <f>TableNilai1A45[[#This Row],[Absen-K]]*$AN$9+TableNilai1A45[[#This Row],[Tugas]]*$AN$10+TableNilai1A45[[#This Row],[UTS-K]]*$AN$11+TableNilai1A45[[#This Row],[UAS-K]]*$AN$12+TableNilai1A45[[#This Row],[Bonus]]</f>
        <v>36.799999999999997</v>
      </c>
      <c r="AK11" s="14" t="str">
        <f>IF(TableNilai1A45[[#This Row],[Nilai Akhir]]&lt;$AP$24,$AN$25,IF(TableNilai1A45[[#This Row],[Nilai Akhir]]&lt;$AP$23,$AN$24,IF(TableNilai1A45[[#This Row],[Nilai Akhir]]&lt;$AP$22,$AN$23,IF(TableNilai1A45[[#This Row],[Nilai Akhir]]&lt;$AP$21,$AN$22,IF(TableNilai1A45[[#This Row],[Nilai Akhir]]&lt;$AP$20,$AN$21,IF(TableNilai1A45[[#This Row],[Nilai Akhir]]&lt;$AP$19,$AN$20,IF(TableNilai1A45[[#This Row],[Nilai Akhir]]&lt;$AP$18,$AN$19,IF(TableNilai1A45[[#This Row],[Nilai Akhir]]&lt;$AP$17,$AN$18,IF(TableNilai1A45[[#This Row],[Nilai Akhir]]&gt;=$AP$17,$AN$17,"No Mark")))))))))</f>
        <v>E</v>
      </c>
      <c r="AM11" s="4" t="s">
        <v>34</v>
      </c>
      <c r="AN11" s="37">
        <v>0.3</v>
      </c>
    </row>
    <row r="12" spans="1:43" x14ac:dyDescent="0.25">
      <c r="B12" s="26">
        <v>7</v>
      </c>
      <c r="C12" s="27">
        <v>202010415262</v>
      </c>
      <c r="D12" s="28" t="s">
        <v>65</v>
      </c>
      <c r="E12" s="28"/>
      <c r="F12" s="28"/>
      <c r="G12" s="28"/>
      <c r="H12" s="28"/>
      <c r="I12" s="28"/>
      <c r="J12" s="28" t="str">
        <f t="shared" si="0"/>
        <v xml:space="preserve">GILBERTO     </v>
      </c>
      <c r="K12" s="26">
        <v>5</v>
      </c>
      <c r="L12" s="29">
        <v>16</v>
      </c>
      <c r="M12" s="30"/>
      <c r="N12" s="29"/>
      <c r="O12" s="29"/>
      <c r="P12" s="29"/>
      <c r="Q12" s="29"/>
      <c r="R12" s="29"/>
      <c r="S12" s="29"/>
      <c r="T12" s="29"/>
      <c r="U12" s="29"/>
      <c r="V12" s="31"/>
      <c r="W12" s="30">
        <v>78</v>
      </c>
      <c r="X12" s="29">
        <v>0</v>
      </c>
      <c r="Y12" s="29">
        <v>77</v>
      </c>
      <c r="Z12" s="29">
        <v>77</v>
      </c>
      <c r="AA12" s="31"/>
      <c r="AB12" s="29">
        <v>77</v>
      </c>
      <c r="AC12" s="29">
        <v>72</v>
      </c>
      <c r="AD12" s="32">
        <f>TableNilai1A45[[#This Row],[Absen]]/$AO$4*100</f>
        <v>100</v>
      </c>
      <c r="AE12" s="33">
        <f>IFERROR(SUM(TableNilai1A45[[#This Row],[T1]:[T5]])/$AO$6/$AO$2*100,"")</f>
        <v>57.999999999999993</v>
      </c>
      <c r="AF12" s="33">
        <f>TableNilai1A45[[#This Row],[UTS]]/$AO$2*100</f>
        <v>77</v>
      </c>
      <c r="AG12" s="33">
        <f>TableNilai1A45[[#This Row],[UAS]]/$AO$2*100</f>
        <v>72</v>
      </c>
      <c r="AH12" s="34" t="str">
        <f>IF((SUM(TableNilai1A45[[#This Row],[P1]:[P10]])/$AO$5/$AO$2*100-$AN$13)&gt;=0,SUM(TableNilai1A45[[#This Row],[P1]:[P10]])/$AO$5/$AO$2*100-$AN$13,"0")</f>
        <v>0</v>
      </c>
      <c r="AI12" s="35">
        <f>IFERROR(TableNilai1A45[[#This Row],[Absen-K]]*$AN$9+TableNilai1A45[[#This Row],[Tugas]]*$AN$10+TableNilai1A45[[#This Row],[UTS-K]]*$AN$11+TableNilai1A45[[#This Row],[UAS-K]]*$AN$12,"")</f>
        <v>73.5</v>
      </c>
      <c r="AJ12" s="35">
        <f>TableNilai1A45[[#This Row],[Absen-K]]*$AN$9+TableNilai1A45[[#This Row],[Tugas]]*$AN$10+TableNilai1A45[[#This Row],[UTS-K]]*$AN$11+TableNilai1A45[[#This Row],[UAS-K]]*$AN$12+TableNilai1A45[[#This Row],[Bonus]]</f>
        <v>73.5</v>
      </c>
      <c r="AK12" s="14" t="str">
        <f>IF(TableNilai1A45[[#This Row],[Nilai Akhir]]&lt;$AP$24,$AN$25,IF(TableNilai1A45[[#This Row],[Nilai Akhir]]&lt;$AP$23,$AN$24,IF(TableNilai1A45[[#This Row],[Nilai Akhir]]&lt;$AP$22,$AN$23,IF(TableNilai1A45[[#This Row],[Nilai Akhir]]&lt;$AP$21,$AN$22,IF(TableNilai1A45[[#This Row],[Nilai Akhir]]&lt;$AP$20,$AN$21,IF(TableNilai1A45[[#This Row],[Nilai Akhir]]&lt;$AP$19,$AN$20,IF(TableNilai1A45[[#This Row],[Nilai Akhir]]&lt;$AP$18,$AN$19,IF(TableNilai1A45[[#This Row],[Nilai Akhir]]&lt;$AP$17,$AN$18,IF(TableNilai1A45[[#This Row],[Nilai Akhir]]&gt;=$AP$17,$AN$17,"No Mark")))))))))</f>
        <v>B+</v>
      </c>
      <c r="AM12" s="4" t="s">
        <v>35</v>
      </c>
      <c r="AN12" s="37">
        <v>0.4</v>
      </c>
    </row>
    <row r="13" spans="1:43" x14ac:dyDescent="0.25">
      <c r="B13" s="26">
        <v>12</v>
      </c>
      <c r="C13" s="27">
        <v>202010415324</v>
      </c>
      <c r="D13" s="28" t="s">
        <v>66</v>
      </c>
      <c r="E13" s="28" t="s">
        <v>67</v>
      </c>
      <c r="F13" s="28" t="s">
        <v>68</v>
      </c>
      <c r="G13" s="28"/>
      <c r="H13" s="28"/>
      <c r="I13" s="28"/>
      <c r="J13" s="28" t="str">
        <f t="shared" si="0"/>
        <v xml:space="preserve">ARRIZKY PUTRA RAMADHAN   </v>
      </c>
      <c r="K13" s="26"/>
      <c r="L13" s="29">
        <v>16</v>
      </c>
      <c r="M13" s="30"/>
      <c r="N13" s="29"/>
      <c r="O13" s="29"/>
      <c r="P13" s="29"/>
      <c r="Q13" s="29"/>
      <c r="R13" s="29"/>
      <c r="S13" s="29"/>
      <c r="T13" s="29"/>
      <c r="U13" s="29"/>
      <c r="V13" s="31"/>
      <c r="W13" s="30">
        <v>78</v>
      </c>
      <c r="X13" s="29">
        <v>77</v>
      </c>
      <c r="Y13" s="29">
        <v>77</v>
      </c>
      <c r="Z13" s="29">
        <v>74</v>
      </c>
      <c r="AA13" s="31"/>
      <c r="AB13" s="29">
        <v>77</v>
      </c>
      <c r="AC13" s="29">
        <v>76</v>
      </c>
      <c r="AD13" s="32">
        <f>TableNilai1A45[[#This Row],[Absen]]/$AO$4*100</f>
        <v>100</v>
      </c>
      <c r="AE13" s="33">
        <f>IFERROR(SUM(TableNilai1A45[[#This Row],[T1]:[T5]])/$AO$6/$AO$2*100,"")</f>
        <v>76.5</v>
      </c>
      <c r="AF13" s="33">
        <f>TableNilai1A45[[#This Row],[UTS]]/$AO$2*100</f>
        <v>77</v>
      </c>
      <c r="AG13" s="33">
        <f>TableNilai1A45[[#This Row],[UAS]]/$AO$2*100</f>
        <v>76</v>
      </c>
      <c r="AH13" s="34" t="str">
        <f>IF((SUM(TableNilai1A45[[#This Row],[P1]:[P10]])/$AO$5/$AO$2*100-$AN$13)&gt;=0,SUM(TableNilai1A45[[#This Row],[P1]:[P10]])/$AO$5/$AO$2*100-$AN$13,"0")</f>
        <v>0</v>
      </c>
      <c r="AI13" s="35">
        <f>IFERROR(TableNilai1A45[[#This Row],[Absen-K]]*$AN$9+TableNilai1A45[[#This Row],[Tugas]]*$AN$10+TableNilai1A45[[#This Row],[UTS-K]]*$AN$11+TableNilai1A45[[#This Row],[UAS-K]]*$AN$12,"")</f>
        <v>78.8</v>
      </c>
      <c r="AJ13" s="35">
        <f>TableNilai1A45[[#This Row],[Absen-K]]*$AN$9+TableNilai1A45[[#This Row],[Tugas]]*$AN$10+TableNilai1A45[[#This Row],[UTS-K]]*$AN$11+TableNilai1A45[[#This Row],[UAS-K]]*$AN$12+TableNilai1A45[[#This Row],[Bonus]]</f>
        <v>78.8</v>
      </c>
      <c r="AK13" s="14" t="str">
        <f>IF(TableNilai1A45[[#This Row],[Nilai Akhir]]&lt;$AP$24,$AN$25,IF(TableNilai1A45[[#This Row],[Nilai Akhir]]&lt;$AP$23,$AN$24,IF(TableNilai1A45[[#This Row],[Nilai Akhir]]&lt;$AP$22,$AN$23,IF(TableNilai1A45[[#This Row],[Nilai Akhir]]&lt;$AP$21,$AN$22,IF(TableNilai1A45[[#This Row],[Nilai Akhir]]&lt;$AP$20,$AN$21,IF(TableNilai1A45[[#This Row],[Nilai Akhir]]&lt;$AP$19,$AN$20,IF(TableNilai1A45[[#This Row],[Nilai Akhir]]&lt;$AP$18,$AN$19,IF(TableNilai1A45[[#This Row],[Nilai Akhir]]&lt;$AP$17,$AN$18,IF(TableNilai1A45[[#This Row],[Nilai Akhir]]&gt;=$AP$17,$AN$17,"No Mark")))))))))</f>
        <v>A-</v>
      </c>
      <c r="AM13" s="4" t="s">
        <v>36</v>
      </c>
      <c r="AN13" s="17">
        <v>70</v>
      </c>
      <c r="AO13" s="4" t="s">
        <v>69</v>
      </c>
    </row>
    <row r="14" spans="1:43" x14ac:dyDescent="0.25">
      <c r="B14" s="26">
        <v>6</v>
      </c>
      <c r="C14" s="27">
        <v>202010415343</v>
      </c>
      <c r="D14" s="28" t="s">
        <v>70</v>
      </c>
      <c r="E14" s="28" t="s">
        <v>67</v>
      </c>
      <c r="F14" s="28" t="s">
        <v>71</v>
      </c>
      <c r="G14" s="28"/>
      <c r="H14" s="28"/>
      <c r="I14" s="28"/>
      <c r="J14" s="28" t="str">
        <f t="shared" si="0"/>
        <v xml:space="preserve">YOHANES PUTRA WARUWU   </v>
      </c>
      <c r="K14" s="26">
        <v>6</v>
      </c>
      <c r="L14" s="29">
        <v>16</v>
      </c>
      <c r="M14" s="30"/>
      <c r="N14" s="29"/>
      <c r="O14" s="29"/>
      <c r="P14" s="29"/>
      <c r="Q14" s="29"/>
      <c r="R14" s="29"/>
      <c r="S14" s="29"/>
      <c r="T14" s="29"/>
      <c r="U14" s="29"/>
      <c r="V14" s="31"/>
      <c r="W14" s="30">
        <v>78</v>
      </c>
      <c r="X14" s="29">
        <v>77</v>
      </c>
      <c r="Y14" s="29">
        <v>77</v>
      </c>
      <c r="Z14" s="29">
        <v>74</v>
      </c>
      <c r="AA14" s="31"/>
      <c r="AB14" s="29">
        <v>77</v>
      </c>
      <c r="AC14" s="29">
        <v>77</v>
      </c>
      <c r="AD14" s="32">
        <f>TableNilai1A45[[#This Row],[Absen]]/$AO$4*100</f>
        <v>100</v>
      </c>
      <c r="AE14" s="33">
        <f>IFERROR(SUM(TableNilai1A45[[#This Row],[T1]:[T5]])/$AO$6/$AO$2*100,"")</f>
        <v>76.5</v>
      </c>
      <c r="AF14" s="33">
        <f>TableNilai1A45[[#This Row],[UTS]]/$AO$2*100</f>
        <v>77</v>
      </c>
      <c r="AG14" s="33">
        <f>TableNilai1A45[[#This Row],[UAS]]/$AO$2*100</f>
        <v>77</v>
      </c>
      <c r="AH14" s="34" t="str">
        <f>IF((SUM(TableNilai1A45[[#This Row],[P1]:[P10]])/$AO$5/$AO$2*100-$AN$13)&gt;=0,SUM(TableNilai1A45[[#This Row],[P1]:[P10]])/$AO$5/$AO$2*100-$AN$13,"0")</f>
        <v>0</v>
      </c>
      <c r="AI14" s="35">
        <f>IFERROR(TableNilai1A45[[#This Row],[Absen-K]]*$AN$9+TableNilai1A45[[#This Row],[Tugas]]*$AN$10+TableNilai1A45[[#This Row],[UTS-K]]*$AN$11+TableNilai1A45[[#This Row],[UAS-K]]*$AN$12,"")</f>
        <v>79.2</v>
      </c>
      <c r="AJ14" s="35">
        <f>TableNilai1A45[[#This Row],[Absen-K]]*$AN$9+TableNilai1A45[[#This Row],[Tugas]]*$AN$10+TableNilai1A45[[#This Row],[UTS-K]]*$AN$11+TableNilai1A45[[#This Row],[UAS-K]]*$AN$12+TableNilai1A45[[#This Row],[Bonus]]</f>
        <v>79.2</v>
      </c>
      <c r="AK14" s="14" t="str">
        <f>IF(TableNilai1A45[[#This Row],[Nilai Akhir]]&lt;$AP$24,$AN$25,IF(TableNilai1A45[[#This Row],[Nilai Akhir]]&lt;$AP$23,$AN$24,IF(TableNilai1A45[[#This Row],[Nilai Akhir]]&lt;$AP$22,$AN$23,IF(TableNilai1A45[[#This Row],[Nilai Akhir]]&lt;$AP$21,$AN$22,IF(TableNilai1A45[[#This Row],[Nilai Akhir]]&lt;$AP$20,$AN$21,IF(TableNilai1A45[[#This Row],[Nilai Akhir]]&lt;$AP$19,$AN$20,IF(TableNilai1A45[[#This Row],[Nilai Akhir]]&lt;$AP$18,$AN$19,IF(TableNilai1A45[[#This Row],[Nilai Akhir]]&lt;$AP$17,$AN$18,IF(TableNilai1A45[[#This Row],[Nilai Akhir]]&gt;=$AP$17,$AN$17,"No Mark")))))))))</f>
        <v>A-</v>
      </c>
      <c r="AM14" s="15" t="s">
        <v>72</v>
      </c>
    </row>
    <row r="15" spans="1:43" x14ac:dyDescent="0.25">
      <c r="B15" s="26">
        <v>15</v>
      </c>
      <c r="C15" s="27">
        <v>202010415349</v>
      </c>
      <c r="D15" s="28" t="s">
        <v>73</v>
      </c>
      <c r="E15" s="28" t="s">
        <v>74</v>
      </c>
      <c r="F15" s="28" t="s">
        <v>75</v>
      </c>
      <c r="G15" s="28"/>
      <c r="H15" s="28"/>
      <c r="I15" s="28"/>
      <c r="J15" s="28" t="str">
        <f t="shared" si="0"/>
        <v xml:space="preserve">DELFI REZA PUTRI   </v>
      </c>
      <c r="K15" s="26"/>
      <c r="L15" s="29">
        <v>16</v>
      </c>
      <c r="M15" s="30"/>
      <c r="N15" s="29"/>
      <c r="O15" s="29"/>
      <c r="P15" s="29"/>
      <c r="Q15" s="29"/>
      <c r="R15" s="29"/>
      <c r="S15" s="29"/>
      <c r="T15" s="29"/>
      <c r="U15" s="29"/>
      <c r="V15" s="31"/>
      <c r="W15" s="30">
        <v>78</v>
      </c>
      <c r="X15" s="29">
        <v>77</v>
      </c>
      <c r="Y15" s="29">
        <v>0</v>
      </c>
      <c r="Z15" s="29">
        <v>74</v>
      </c>
      <c r="AA15" s="31"/>
      <c r="AB15" s="29">
        <v>77</v>
      </c>
      <c r="AC15" s="29">
        <v>78</v>
      </c>
      <c r="AD15" s="32">
        <f>TableNilai1A45[[#This Row],[Absen]]/$AO$4*100</f>
        <v>100</v>
      </c>
      <c r="AE15" s="33">
        <f>IFERROR(SUM(TableNilai1A45[[#This Row],[T1]:[T5]])/$AO$6/$AO$2*100,"")</f>
        <v>57.25</v>
      </c>
      <c r="AF15" s="33">
        <f>TableNilai1A45[[#This Row],[UTS]]/$AO$2*100</f>
        <v>77</v>
      </c>
      <c r="AG15" s="33">
        <f>TableNilai1A45[[#This Row],[UAS]]/$AO$2*100</f>
        <v>78</v>
      </c>
      <c r="AH15" s="34" t="str">
        <f>IF((SUM(TableNilai1A45[[#This Row],[P1]:[P10]])/$AO$5/$AO$2*100-$AN$13)&gt;=0,SUM(TableNilai1A45[[#This Row],[P1]:[P10]])/$AO$5/$AO$2*100-$AN$13,"0")</f>
        <v>0</v>
      </c>
      <c r="AI15" s="35">
        <f>IFERROR(TableNilai1A45[[#This Row],[Absen-K]]*$AN$9+TableNilai1A45[[#This Row],[Tugas]]*$AN$10+TableNilai1A45[[#This Row],[UTS-K]]*$AN$11+TableNilai1A45[[#This Row],[UAS-K]]*$AN$12,"")</f>
        <v>75.75</v>
      </c>
      <c r="AJ15" s="35">
        <f>TableNilai1A45[[#This Row],[Absen-K]]*$AN$9+TableNilai1A45[[#This Row],[Tugas]]*$AN$10+TableNilai1A45[[#This Row],[UTS-K]]*$AN$11+TableNilai1A45[[#This Row],[UAS-K]]*$AN$12+TableNilai1A45[[#This Row],[Bonus]]</f>
        <v>75.75</v>
      </c>
      <c r="AK15" s="14" t="str">
        <f>IF(TableNilai1A45[[#This Row],[Nilai Akhir]]&lt;$AP$24,$AN$25,IF(TableNilai1A45[[#This Row],[Nilai Akhir]]&lt;$AP$23,$AN$24,IF(TableNilai1A45[[#This Row],[Nilai Akhir]]&lt;$AP$22,$AN$23,IF(TableNilai1A45[[#This Row],[Nilai Akhir]]&lt;$AP$21,$AN$22,IF(TableNilai1A45[[#This Row],[Nilai Akhir]]&lt;$AP$20,$AN$21,IF(TableNilai1A45[[#This Row],[Nilai Akhir]]&lt;$AP$19,$AN$20,IF(TableNilai1A45[[#This Row],[Nilai Akhir]]&lt;$AP$18,$AN$19,IF(TableNilai1A45[[#This Row],[Nilai Akhir]]&lt;$AP$17,$AN$18,IF(TableNilai1A45[[#This Row],[Nilai Akhir]]&gt;=$AP$17,$AN$17,"No Mark")))))))))</f>
        <v>B+</v>
      </c>
    </row>
    <row r="16" spans="1:43" x14ac:dyDescent="0.25">
      <c r="B16" s="26">
        <v>5</v>
      </c>
      <c r="C16" s="27">
        <v>202010415351</v>
      </c>
      <c r="D16" s="28" t="s">
        <v>76</v>
      </c>
      <c r="E16" s="28" t="s">
        <v>77</v>
      </c>
      <c r="F16" s="28" t="s">
        <v>68</v>
      </c>
      <c r="G16" s="28"/>
      <c r="H16" s="28"/>
      <c r="I16" s="28"/>
      <c r="J16" s="28" t="str">
        <f t="shared" si="0"/>
        <v xml:space="preserve">AHMAD FAUZI RAMADHAN   </v>
      </c>
      <c r="K16" s="26">
        <v>2</v>
      </c>
      <c r="L16" s="29">
        <v>16</v>
      </c>
      <c r="M16" s="30"/>
      <c r="N16" s="29"/>
      <c r="O16" s="29"/>
      <c r="P16" s="29"/>
      <c r="Q16" s="29"/>
      <c r="R16" s="29"/>
      <c r="S16" s="29"/>
      <c r="T16" s="29"/>
      <c r="U16" s="29"/>
      <c r="V16" s="31"/>
      <c r="W16" s="30">
        <v>0</v>
      </c>
      <c r="X16" s="29">
        <v>80</v>
      </c>
      <c r="Y16" s="29">
        <v>77</v>
      </c>
      <c r="Z16" s="29">
        <v>77</v>
      </c>
      <c r="AA16" s="31"/>
      <c r="AB16" s="29">
        <v>77</v>
      </c>
      <c r="AC16" s="29">
        <v>72</v>
      </c>
      <c r="AD16" s="32">
        <f>TableNilai1A45[[#This Row],[Absen]]/$AO$4*100</f>
        <v>100</v>
      </c>
      <c r="AE16" s="33">
        <f>IFERROR(SUM(TableNilai1A45[[#This Row],[T1]:[T5]])/$AO$6/$AO$2*100,"")</f>
        <v>58.5</v>
      </c>
      <c r="AF16" s="33">
        <f>TableNilai1A45[[#This Row],[UTS]]/$AO$2*100</f>
        <v>77</v>
      </c>
      <c r="AG16" s="33">
        <f>TableNilai1A45[[#This Row],[UAS]]/$AO$2*100</f>
        <v>72</v>
      </c>
      <c r="AH16" s="34" t="str">
        <f>IF((SUM(TableNilai1A45[[#This Row],[P1]:[P10]])/$AO$5/$AO$2*100-$AN$13)&gt;=0,SUM(TableNilai1A45[[#This Row],[P1]:[P10]])/$AO$5/$AO$2*100-$AN$13,"0")</f>
        <v>0</v>
      </c>
      <c r="AI16" s="35">
        <f>IFERROR(TableNilai1A45[[#This Row],[Absen-K]]*$AN$9+TableNilai1A45[[#This Row],[Tugas]]*$AN$10+TableNilai1A45[[#This Row],[UTS-K]]*$AN$11+TableNilai1A45[[#This Row],[UAS-K]]*$AN$12,"")</f>
        <v>73.599999999999994</v>
      </c>
      <c r="AJ16" s="35">
        <f>TableNilai1A45[[#This Row],[Absen-K]]*$AN$9+TableNilai1A45[[#This Row],[Tugas]]*$AN$10+TableNilai1A45[[#This Row],[UTS-K]]*$AN$11+TableNilai1A45[[#This Row],[UAS-K]]*$AN$12+TableNilai1A45[[#This Row],[Bonus]]</f>
        <v>73.599999999999994</v>
      </c>
      <c r="AK16" s="14" t="str">
        <f>IF(TableNilai1A45[[#This Row],[Nilai Akhir]]&lt;$AP$24,$AN$25,IF(TableNilai1A45[[#This Row],[Nilai Akhir]]&lt;$AP$23,$AN$24,IF(TableNilai1A45[[#This Row],[Nilai Akhir]]&lt;$AP$22,$AN$23,IF(TableNilai1A45[[#This Row],[Nilai Akhir]]&lt;$AP$21,$AN$22,IF(TableNilai1A45[[#This Row],[Nilai Akhir]]&lt;$AP$20,$AN$21,IF(TableNilai1A45[[#This Row],[Nilai Akhir]]&lt;$AP$19,$AN$20,IF(TableNilai1A45[[#This Row],[Nilai Akhir]]&lt;$AP$18,$AN$19,IF(TableNilai1A45[[#This Row],[Nilai Akhir]]&lt;$AP$17,$AN$18,IF(TableNilai1A45[[#This Row],[Nilai Akhir]]&gt;=$AP$17,$AN$17,"No Mark")))))))))</f>
        <v>B+</v>
      </c>
      <c r="AM16" s="36" t="s">
        <v>78</v>
      </c>
      <c r="AN16" s="17"/>
      <c r="AP16" s="38" t="s">
        <v>79</v>
      </c>
      <c r="AQ16" s="38" t="s">
        <v>80</v>
      </c>
    </row>
    <row r="17" spans="2:43" x14ac:dyDescent="0.25">
      <c r="B17" s="26">
        <v>13</v>
      </c>
      <c r="C17" s="27">
        <v>202010415367</v>
      </c>
      <c r="D17" s="28" t="s">
        <v>81</v>
      </c>
      <c r="E17" s="28" t="s">
        <v>82</v>
      </c>
      <c r="F17" s="28" t="s">
        <v>83</v>
      </c>
      <c r="G17" s="28"/>
      <c r="H17" s="28"/>
      <c r="I17" s="28"/>
      <c r="J17" s="28" t="str">
        <f t="shared" si="0"/>
        <v xml:space="preserve">MUHAMMAD LUTHFI ERLANGGA   </v>
      </c>
      <c r="K17" s="26"/>
      <c r="L17" s="29">
        <v>16</v>
      </c>
      <c r="M17" s="30"/>
      <c r="N17" s="29"/>
      <c r="O17" s="29"/>
      <c r="P17" s="29"/>
      <c r="Q17" s="29"/>
      <c r="R17" s="29"/>
      <c r="S17" s="29"/>
      <c r="T17" s="29"/>
      <c r="U17" s="29"/>
      <c r="V17" s="31"/>
      <c r="W17" s="30">
        <v>0</v>
      </c>
      <c r="X17" s="29">
        <v>0</v>
      </c>
      <c r="Y17" s="29">
        <v>0</v>
      </c>
      <c r="Z17" s="29">
        <v>0</v>
      </c>
      <c r="AA17" s="31"/>
      <c r="AB17" s="29">
        <v>77</v>
      </c>
      <c r="AC17" s="29">
        <v>73</v>
      </c>
      <c r="AD17" s="32">
        <f>TableNilai1A45[[#This Row],[Absen]]/$AO$4*100</f>
        <v>100</v>
      </c>
      <c r="AE17" s="33">
        <f>IFERROR(SUM(TableNilai1A45[[#This Row],[T1]:[T5]])/$AO$6/$AO$2*100,"")</f>
        <v>0</v>
      </c>
      <c r="AF17" s="33">
        <f>TableNilai1A45[[#This Row],[UTS]]/$AO$2*100</f>
        <v>77</v>
      </c>
      <c r="AG17" s="33">
        <f>TableNilai1A45[[#This Row],[UAS]]/$AO$2*100</f>
        <v>73</v>
      </c>
      <c r="AH17" s="34" t="str">
        <f>IF((SUM(TableNilai1A45[[#This Row],[P1]:[P10]])/$AO$5/$AO$2*100-$AN$13)&gt;=0,SUM(TableNilai1A45[[#This Row],[P1]:[P10]])/$AO$5/$AO$2*100-$AN$13,"0")</f>
        <v>0</v>
      </c>
      <c r="AI17" s="35">
        <f>IFERROR(TableNilai1A45[[#This Row],[Absen-K]]*$AN$9+TableNilai1A45[[#This Row],[Tugas]]*$AN$10+TableNilai1A45[[#This Row],[UTS-K]]*$AN$11+TableNilai1A45[[#This Row],[UAS-K]]*$AN$12,"")</f>
        <v>62.3</v>
      </c>
      <c r="AJ17" s="35">
        <f>TableNilai1A45[[#This Row],[Absen-K]]*$AN$9+TableNilai1A45[[#This Row],[Tugas]]*$AN$10+TableNilai1A45[[#This Row],[UTS-K]]*$AN$11+TableNilai1A45[[#This Row],[UAS-K]]*$AN$12+TableNilai1A45[[#This Row],[Bonus]]</f>
        <v>62.3</v>
      </c>
      <c r="AK17" s="14" t="str">
        <f>IF(TableNilai1A45[[#This Row],[Nilai Akhir]]&lt;$AP$24,$AN$25,IF(TableNilai1A45[[#This Row],[Nilai Akhir]]&lt;$AP$23,$AN$24,IF(TableNilai1A45[[#This Row],[Nilai Akhir]]&lt;$AP$22,$AN$23,IF(TableNilai1A45[[#This Row],[Nilai Akhir]]&lt;$AP$21,$AN$22,IF(TableNilai1A45[[#This Row],[Nilai Akhir]]&lt;$AP$20,$AN$21,IF(TableNilai1A45[[#This Row],[Nilai Akhir]]&lt;$AP$19,$AN$20,IF(TableNilai1A45[[#This Row],[Nilai Akhir]]&lt;$AP$18,$AN$19,IF(TableNilai1A45[[#This Row],[Nilai Akhir]]&lt;$AP$17,$AN$18,IF(TableNilai1A45[[#This Row],[Nilai Akhir]]&gt;=$AP$17,$AN$17,"No Mark")))))))))</f>
        <v>C+</v>
      </c>
      <c r="AM17" s="4" t="str">
        <f t="shared" ref="AM17:AM25" si="1">AP17&amp;"-"&amp;AQ17</f>
        <v>80-100</v>
      </c>
      <c r="AN17" s="17" t="s">
        <v>84</v>
      </c>
      <c r="AP17" s="5">
        <v>80</v>
      </c>
      <c r="AQ17" s="5">
        <v>100</v>
      </c>
    </row>
    <row r="18" spans="2:43" x14ac:dyDescent="0.25">
      <c r="B18" s="26">
        <v>8</v>
      </c>
      <c r="C18" s="27">
        <v>202010415409</v>
      </c>
      <c r="D18" s="28" t="s">
        <v>85</v>
      </c>
      <c r="E18" s="28" t="s">
        <v>86</v>
      </c>
      <c r="F18" s="28"/>
      <c r="G18" s="28"/>
      <c r="H18" s="28"/>
      <c r="I18" s="28"/>
      <c r="J18" s="28" t="str">
        <f t="shared" si="0"/>
        <v xml:space="preserve">AGUSTIAN PERMANA    </v>
      </c>
      <c r="K18" s="26">
        <v>6</v>
      </c>
      <c r="L18" s="29">
        <v>16</v>
      </c>
      <c r="M18" s="30"/>
      <c r="N18" s="29"/>
      <c r="O18" s="29"/>
      <c r="P18" s="29"/>
      <c r="Q18" s="29"/>
      <c r="R18" s="29"/>
      <c r="S18" s="29"/>
      <c r="T18" s="29"/>
      <c r="U18" s="29"/>
      <c r="V18" s="31"/>
      <c r="W18" s="30">
        <v>78</v>
      </c>
      <c r="X18" s="29">
        <v>77</v>
      </c>
      <c r="Y18" s="29">
        <v>0</v>
      </c>
      <c r="Z18" s="29">
        <v>74</v>
      </c>
      <c r="AA18" s="31"/>
      <c r="AB18" s="29">
        <v>77</v>
      </c>
      <c r="AC18" s="29">
        <v>75</v>
      </c>
      <c r="AD18" s="32">
        <f>TableNilai1A45[[#This Row],[Absen]]/$AO$4*100</f>
        <v>100</v>
      </c>
      <c r="AE18" s="33">
        <f>IFERROR(SUM(TableNilai1A45[[#This Row],[T1]:[T5]])/$AO$6/$AO$2*100,"")</f>
        <v>57.25</v>
      </c>
      <c r="AF18" s="33">
        <f>TableNilai1A45[[#This Row],[UTS]]/$AO$2*100</f>
        <v>77</v>
      </c>
      <c r="AG18" s="33">
        <f>TableNilai1A45[[#This Row],[UAS]]/$AO$2*100</f>
        <v>75</v>
      </c>
      <c r="AH18" s="34" t="str">
        <f>IF((SUM(TableNilai1A45[[#This Row],[P1]:[P10]])/$AO$5/$AO$2*100-$AN$13)&gt;=0,SUM(TableNilai1A45[[#This Row],[P1]:[P10]])/$AO$5/$AO$2*100-$AN$13,"0")</f>
        <v>0</v>
      </c>
      <c r="AI18" s="35">
        <f>IFERROR(TableNilai1A45[[#This Row],[Absen-K]]*$AN$9+TableNilai1A45[[#This Row],[Tugas]]*$AN$10+TableNilai1A45[[#This Row],[UTS-K]]*$AN$11+TableNilai1A45[[#This Row],[UAS-K]]*$AN$12,"")</f>
        <v>74.55</v>
      </c>
      <c r="AJ18" s="35">
        <f>TableNilai1A45[[#This Row],[Absen-K]]*$AN$9+TableNilai1A45[[#This Row],[Tugas]]*$AN$10+TableNilai1A45[[#This Row],[UTS-K]]*$AN$11+TableNilai1A45[[#This Row],[UAS-K]]*$AN$12+TableNilai1A45[[#This Row],[Bonus]]</f>
        <v>74.55</v>
      </c>
      <c r="AK18" s="14" t="str">
        <f>IF(TableNilai1A45[[#This Row],[Nilai Akhir]]&lt;$AP$24,$AN$25,IF(TableNilai1A45[[#This Row],[Nilai Akhir]]&lt;$AP$23,$AN$24,IF(TableNilai1A45[[#This Row],[Nilai Akhir]]&lt;$AP$22,$AN$23,IF(TableNilai1A45[[#This Row],[Nilai Akhir]]&lt;$AP$21,$AN$22,IF(TableNilai1A45[[#This Row],[Nilai Akhir]]&lt;$AP$20,$AN$21,IF(TableNilai1A45[[#This Row],[Nilai Akhir]]&lt;$AP$19,$AN$20,IF(TableNilai1A45[[#This Row],[Nilai Akhir]]&lt;$AP$18,$AN$19,IF(TableNilai1A45[[#This Row],[Nilai Akhir]]&lt;$AP$17,$AN$18,IF(TableNilai1A45[[#This Row],[Nilai Akhir]]&gt;=$AP$17,$AN$17,"No Mark")))))))))</f>
        <v>B+</v>
      </c>
      <c r="AM18" s="4" t="str">
        <f t="shared" si="1"/>
        <v>76-79.99</v>
      </c>
      <c r="AN18" s="17" t="s">
        <v>87</v>
      </c>
      <c r="AP18" s="5">
        <v>76</v>
      </c>
      <c r="AQ18" s="5">
        <v>79.989999999999995</v>
      </c>
    </row>
    <row r="19" spans="2:43" x14ac:dyDescent="0.25">
      <c r="AM19" s="4" t="str">
        <f t="shared" si="1"/>
        <v>72-75.99</v>
      </c>
      <c r="AN19" s="17" t="s">
        <v>88</v>
      </c>
      <c r="AP19" s="5">
        <v>72</v>
      </c>
      <c r="AQ19" s="5">
        <v>75.989999999999995</v>
      </c>
    </row>
    <row r="20" spans="2:43" x14ac:dyDescent="0.25">
      <c r="AM20" s="4" t="str">
        <f t="shared" si="1"/>
        <v>68-71.99</v>
      </c>
      <c r="AN20" s="17" t="s">
        <v>89</v>
      </c>
      <c r="AP20" s="5">
        <v>68</v>
      </c>
      <c r="AQ20" s="5">
        <v>71.989999999999995</v>
      </c>
    </row>
    <row r="21" spans="2:43" x14ac:dyDescent="0.25">
      <c r="AM21" s="4" t="str">
        <f t="shared" si="1"/>
        <v>64-67.99</v>
      </c>
      <c r="AN21" s="17" t="s">
        <v>90</v>
      </c>
      <c r="AP21" s="5">
        <v>64</v>
      </c>
      <c r="AQ21" s="5">
        <v>67.989999999999995</v>
      </c>
    </row>
    <row r="22" spans="2:43" x14ac:dyDescent="0.25">
      <c r="AM22" s="4" t="str">
        <f t="shared" si="1"/>
        <v>60-63.99</v>
      </c>
      <c r="AN22" s="17" t="s">
        <v>91</v>
      </c>
      <c r="AP22" s="5">
        <v>60</v>
      </c>
      <c r="AQ22" s="5">
        <v>63.99</v>
      </c>
    </row>
    <row r="23" spans="2:43" x14ac:dyDescent="0.25">
      <c r="AM23" s="4" t="str">
        <f t="shared" si="1"/>
        <v>56-59.99</v>
      </c>
      <c r="AN23" s="17" t="s">
        <v>92</v>
      </c>
      <c r="AP23" s="5">
        <v>56</v>
      </c>
      <c r="AQ23" s="5">
        <v>59.99</v>
      </c>
    </row>
    <row r="24" spans="2:43" x14ac:dyDescent="0.25">
      <c r="AM24" s="4" t="str">
        <f t="shared" si="1"/>
        <v>45-55.99</v>
      </c>
      <c r="AN24" s="17" t="s">
        <v>93</v>
      </c>
      <c r="AP24" s="5">
        <v>45</v>
      </c>
      <c r="AQ24" s="5">
        <v>55.99</v>
      </c>
    </row>
    <row r="25" spans="2:43" x14ac:dyDescent="0.25">
      <c r="AM25" s="4" t="str">
        <f t="shared" si="1"/>
        <v>0-44.99</v>
      </c>
      <c r="AN25" s="17" t="s">
        <v>94</v>
      </c>
      <c r="AP25" s="5">
        <v>0</v>
      </c>
      <c r="AQ25" s="5">
        <v>44.99</v>
      </c>
    </row>
    <row r="26" spans="2:43" x14ac:dyDescent="0.25">
      <c r="AM26" s="15" t="s">
        <v>95</v>
      </c>
    </row>
  </sheetData>
  <mergeCells count="3">
    <mergeCell ref="M2:V2"/>
    <mergeCell ref="W2:AA2"/>
    <mergeCell ref="AD2:AH2"/>
  </mergeCells>
  <pageMargins left="0.7" right="0.7" top="0.75" bottom="0.75" header="0.3" footer="0.3"/>
  <pageSetup orientation="portrait" horizontalDpi="300" verticalDpi="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SainsDat 2A1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Acheron</dc:creator>
  <cp:lastModifiedBy>Acheron</cp:lastModifiedBy>
  <dcterms:created xsi:type="dcterms:W3CDTF">2021-09-03T04:53:02Z</dcterms:created>
  <dcterms:modified xsi:type="dcterms:W3CDTF">2021-09-03T04:53:42Z</dcterms:modified>
</cp:coreProperties>
</file>