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IKOM\Perkuliahan\2020-2021 Genap\"/>
    </mc:Choice>
  </mc:AlternateContent>
  <xr:revisionPtr revIDLastSave="0" documentId="8_{5BBE66BB-6226-4B06-9827-D0BC53812241}" xr6:coauthVersionLast="47" xr6:coauthVersionMax="47" xr10:uidLastSave="{00000000-0000-0000-0000-000000000000}"/>
  <bookViews>
    <workbookView xWindow="4320" yWindow="-11640" windowWidth="20730" windowHeight="11760" xr2:uid="{CAF2BEFB-732B-4C8E-ADA3-2DC497CDF825}"/>
  </bookViews>
  <sheets>
    <sheet name="PPBR 6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5" i="1" l="1"/>
  <c r="AM24" i="1"/>
  <c r="AM23" i="1"/>
  <c r="AM22" i="1"/>
  <c r="AM21" i="1"/>
  <c r="AM20" i="1"/>
  <c r="AM19" i="1"/>
  <c r="AM18" i="1"/>
  <c r="AM17" i="1"/>
  <c r="AH13" i="1"/>
  <c r="AG13" i="1"/>
  <c r="AF13" i="1"/>
  <c r="AE13" i="1"/>
  <c r="AI13" i="1" s="1"/>
  <c r="AD13" i="1"/>
  <c r="AJ13" i="1" s="1"/>
  <c r="AK13" i="1" s="1"/>
  <c r="J13" i="1"/>
  <c r="AH12" i="1"/>
  <c r="AG12" i="1"/>
  <c r="AF12" i="1"/>
  <c r="AE12" i="1"/>
  <c r="AD12" i="1"/>
  <c r="AJ12" i="1" s="1"/>
  <c r="AK12" i="1" s="1"/>
  <c r="J12" i="1"/>
  <c r="AH11" i="1"/>
  <c r="AG11" i="1"/>
  <c r="AI11" i="1" s="1"/>
  <c r="AF11" i="1"/>
  <c r="AE11" i="1"/>
  <c r="AD11" i="1"/>
  <c r="AJ11" i="1" s="1"/>
  <c r="AK11" i="1" s="1"/>
  <c r="J11" i="1"/>
  <c r="AH10" i="1"/>
  <c r="AJ10" i="1" s="1"/>
  <c r="AK10" i="1" s="1"/>
  <c r="AG10" i="1"/>
  <c r="AF10" i="1"/>
  <c r="AE10" i="1"/>
  <c r="AD10" i="1"/>
  <c r="AI10" i="1" s="1"/>
  <c r="J10" i="1"/>
  <c r="AI9" i="1"/>
  <c r="AH9" i="1"/>
  <c r="AG9" i="1"/>
  <c r="AF9" i="1"/>
  <c r="AE9" i="1"/>
  <c r="AD9" i="1"/>
  <c r="AJ9" i="1" s="1"/>
  <c r="AK9" i="1" s="1"/>
  <c r="J9" i="1"/>
  <c r="AJ8" i="1"/>
  <c r="AK8" i="1" s="1"/>
  <c r="AH8" i="1"/>
  <c r="AG8" i="1"/>
  <c r="AF8" i="1"/>
  <c r="AE8" i="1"/>
  <c r="AD8" i="1"/>
  <c r="AI8" i="1" s="1"/>
  <c r="J8" i="1"/>
  <c r="AH7" i="1"/>
  <c r="AG7" i="1"/>
  <c r="AF7" i="1"/>
  <c r="AE7" i="1"/>
  <c r="AI7" i="1" s="1"/>
  <c r="AD7" i="1"/>
  <c r="AJ7" i="1" s="1"/>
  <c r="AK7" i="1" s="1"/>
  <c r="J7" i="1"/>
  <c r="AH6" i="1"/>
  <c r="AG6" i="1"/>
  <c r="AF6" i="1"/>
  <c r="AE6" i="1"/>
  <c r="AD6" i="1"/>
  <c r="AJ6" i="1" s="1"/>
  <c r="AK6" i="1" s="1"/>
  <c r="J6" i="1"/>
  <c r="AH5" i="1"/>
  <c r="AG5" i="1"/>
  <c r="AF5" i="1"/>
  <c r="AE5" i="1"/>
  <c r="AJ5" i="1" s="1"/>
  <c r="AK5" i="1" s="1"/>
  <c r="AD5" i="1"/>
  <c r="J5" i="1"/>
  <c r="AH4" i="1"/>
  <c r="AG4" i="1"/>
  <c r="AF4" i="1"/>
  <c r="AE4" i="1"/>
  <c r="AD4" i="1"/>
  <c r="AJ4" i="1" s="1"/>
  <c r="AK4" i="1" s="1"/>
  <c r="J4" i="1"/>
  <c r="AI4" i="1" l="1"/>
  <c r="AI12" i="1"/>
  <c r="AI5" i="1"/>
  <c r="A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hizkia yosie</author>
  </authors>
  <commentList>
    <comment ref="AN13" authorId="0" shapeId="0" xr:uid="{ADF53A52-6401-45FB-82E4-B78DADA9183F}">
      <text>
        <r>
          <rPr>
            <b/>
            <sz val="9"/>
            <color indexed="81"/>
            <rFont val="Tahoma"/>
            <family val="2"/>
          </rPr>
          <t>hizkia yosie:</t>
        </r>
        <r>
          <rPr>
            <sz val="9"/>
            <color indexed="81"/>
            <rFont val="Tahoma"/>
            <family val="2"/>
          </rPr>
          <t xml:space="preserve">
Kalau nilai bagus, pake MEAN dari semua nilai K; kalo jelek-jelek, pake MEDIAN semua nilai-K.
Nilai default ini (70) perkiraan aja.</t>
        </r>
      </text>
    </comment>
    <comment ref="AO13" authorId="0" shapeId="0" xr:uid="{00244B5E-306A-407B-BF37-453EFEA45392}">
      <text>
        <r>
          <rPr>
            <b/>
            <sz val="9"/>
            <color indexed="81"/>
            <rFont val="Tahoma"/>
            <family val="2"/>
          </rPr>
          <t>hizkia yosie:</t>
        </r>
        <r>
          <rPr>
            <sz val="9"/>
            <color indexed="81"/>
            <rFont val="Tahoma"/>
            <family val="2"/>
          </rPr>
          <t xml:space="preserve">
Bonus hanya akan di dapat jika lebih dari koefisien ini</t>
        </r>
      </text>
    </comment>
  </commentList>
</comments>
</file>

<file path=xl/sharedStrings.xml><?xml version="1.0" encoding="utf-8"?>
<sst xmlns="http://schemas.openxmlformats.org/spreadsheetml/2006/main" count="92" uniqueCount="85">
  <si>
    <t>Perencanaan dan Pemodelan Bisnis Rintisan 6A1</t>
  </si>
  <si>
    <t>Praktik/Latihan di Kelas (Masuk nilai bonus)</t>
  </si>
  <si>
    <t>Tugas</t>
  </si>
  <si>
    <t>Konversi</t>
  </si>
  <si>
    <t>My policy: nilai maks =</t>
  </si>
  <si>
    <t>No</t>
  </si>
  <si>
    <t>NPM</t>
  </si>
  <si>
    <t>Concat</t>
  </si>
  <si>
    <t>Concat2</t>
  </si>
  <si>
    <t>Concat3</t>
  </si>
  <si>
    <t>Concat4</t>
  </si>
  <si>
    <t>Concat5</t>
  </si>
  <si>
    <t>Concat6</t>
  </si>
  <si>
    <t>Nama</t>
  </si>
  <si>
    <t>Kelomp</t>
  </si>
  <si>
    <t>Absen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</si>
  <si>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</si>
  <si>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</si>
  <si>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</si>
  <si>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</si>
  <si>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</si>
  <si>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</si>
  <si>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</si>
  <si>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</si>
  <si>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</si>
  <si>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</si>
  <si>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T1</t>
  </si>
  <si>
    <t>T2</t>
  </si>
  <si>
    <t>T3</t>
  </si>
  <si>
    <t>T4</t>
  </si>
  <si>
    <t>T5</t>
  </si>
  <si>
    <t>UTS</t>
  </si>
  <si>
    <t>UAS</t>
  </si>
  <si>
    <t>Absen-K</t>
  </si>
  <si>
    <t>UTS-K</t>
  </si>
  <si>
    <t>UAS-K</t>
  </si>
  <si>
    <t>Bonus</t>
  </si>
  <si>
    <t>Nilai-K</t>
  </si>
  <si>
    <t>Nilai Akhir</t>
  </si>
  <si>
    <t>Notasi</t>
  </si>
  <si>
    <t>RIZKA</t>
  </si>
  <si>
    <t>MUHAMMAD</t>
  </si>
  <si>
    <t>PUTRA</t>
  </si>
  <si>
    <t xml:space="preserve">n realisasi absen </t>
  </si>
  <si>
    <t>GINANJAR</t>
  </si>
  <si>
    <t>SATRIO</t>
  </si>
  <si>
    <t>WIBOWO</t>
  </si>
  <si>
    <t>n realisasi latihan</t>
  </si>
  <si>
    <t>KHOIRIYAH</t>
  </si>
  <si>
    <t>RIZKIYANI</t>
  </si>
  <si>
    <t>n realisasi tugas</t>
  </si>
  <si>
    <t>EVITHA</t>
  </si>
  <si>
    <t>VIRGINA</t>
  </si>
  <si>
    <t>BERA</t>
  </si>
  <si>
    <t>AJENG</t>
  </si>
  <si>
    <t>TRIWULANDARI</t>
  </si>
  <si>
    <t>PUTRI</t>
  </si>
  <si>
    <t>HADI</t>
  </si>
  <si>
    <t>Item</t>
  </si>
  <si>
    <t>Persentase</t>
  </si>
  <si>
    <t>YOLA</t>
  </si>
  <si>
    <t>SUNDAWA</t>
  </si>
  <si>
    <t>AGUSTIN</t>
  </si>
  <si>
    <t>ARIYUDANTI</t>
  </si>
  <si>
    <t>ZEFANYA</t>
  </si>
  <si>
    <t>ZULIAN</t>
  </si>
  <si>
    <t>FATIA</t>
  </si>
  <si>
    <t>RAHMAH</t>
  </si>
  <si>
    <t>HASTI</t>
  </si>
  <si>
    <t>SEKARTIARA</t>
  </si>
  <si>
    <t>(koefisien pengurang)</t>
  </si>
  <si>
    <t>(Nilai akhir + bonus dikurangi my policy's nilai maks)</t>
  </si>
  <si>
    <t>Keterangan Nilai</t>
  </si>
  <si>
    <t>Min</t>
  </si>
  <si>
    <t>Max</t>
  </si>
  <si>
    <t>A</t>
  </si>
  <si>
    <t>A-</t>
  </si>
  <si>
    <t>B+</t>
  </si>
  <si>
    <t>B</t>
  </si>
  <si>
    <t>B-</t>
  </si>
  <si>
    <t>C+</t>
  </si>
  <si>
    <t>C</t>
  </si>
  <si>
    <t>D</t>
  </si>
  <si>
    <t>E</t>
  </si>
  <si>
    <t>*Harap Memasukkan Nilai Maks 2 Angka di Belakang Koma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</si>
</sst>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9" tint="-0.249977111117893"/>
      <name val="Candara"/>
      <family val="2"/>
    </font>
    <font>
      <sz val="11"/>
      <color theme="1"/>
      <name val="Candara"/>
      <family val="2"/>
    </font>
    <font>
      <b/>
      <sz val="11"/>
      <color theme="9" tint="-0.249977111117893"/>
      <name val="Candara"/>
      <family val="2"/>
    </font>
    <font>
      <i/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color theme="9" tint="-0.249977111117893"/>
      <name val="Candar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thick">
        <color rgb="FF7030A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/>
    <xf numFmtId="0" fontId="3" fillId="0" borderId="0" xfId="0" applyFont="1" applyAlignment="1">
      <alignment vertical="center" textRotation="90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2" fontId="7" fillId="0" borderId="9" xfId="0" applyNumberFormat="1" applyFont="1" applyBorder="1"/>
    <xf numFmtId="2" fontId="7" fillId="0" borderId="0" xfId="0" applyNumberFormat="1" applyFont="1"/>
    <xf numFmtId="2" fontId="7" fillId="0" borderId="0" xfId="0" applyNumberFormat="1" applyFont="1" applyAlignment="1">
      <alignment horizontal="right"/>
    </xf>
    <xf numFmtId="2" fontId="4" fillId="0" borderId="0" xfId="0" applyNumberFormat="1" applyFont="1"/>
    <xf numFmtId="0" fontId="6" fillId="0" borderId="0" xfId="0" applyFont="1"/>
    <xf numFmtId="9" fontId="6" fillId="0" borderId="0" xfId="1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38">
    <dxf>
      <font>
        <b/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2" formatCode="0.00"/>
      <border diagonalUp="0" diagonalDown="0">
        <left style="thick">
          <color rgb="FF7030A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theme="7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theme="7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medium">
          <color theme="7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theme="7" tint="-0.2499465926084170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andara"/>
        <family val="2"/>
        <scheme val="none"/>
      </font>
      <fill>
        <patternFill patternType="solid">
          <fgColor indexed="64"/>
          <bgColor theme="7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399A9D-68BD-4633-B7A4-A5022F4ADF5B}" name="TableNilai1A4" displayName="TableNilai1A4" ref="B3:AK13" totalsRowShown="0" headerRowDxfId="37" dataDxfId="36">
  <autoFilter ref="B3:AK13" xr:uid="{6250C174-0F86-40E2-80A2-A6A2310AB9A5}"/>
  <sortState xmlns:xlrd2="http://schemas.microsoft.com/office/spreadsheetml/2017/richdata2" ref="B4:AK13">
    <sortCondition ref="C3:C13"/>
  </sortState>
  <tableColumns count="36">
    <tableColumn id="1" xr3:uid="{A07EC12E-75F3-43F1-9B1E-AA860CA8065D}" name="No" dataDxfId="35"/>
    <tableColumn id="2" xr3:uid="{3B40F81D-0ABC-4D02-8338-4AE794B14BBD}" name="NPM" dataDxfId="34"/>
    <tableColumn id="3" xr3:uid="{5F378F4F-9EE7-406F-A78F-1E1413E1CAD8}" name="Concat" dataDxfId="33"/>
    <tableColumn id="4" xr3:uid="{01FD8116-19CC-4407-82CB-E5F8625B8FED}" name="Concat2" dataDxfId="32"/>
    <tableColumn id="5" xr3:uid="{00E5444C-71D9-4748-BFEB-22A54DD32AD9}" name="Concat3" dataDxfId="31"/>
    <tableColumn id="6" xr3:uid="{93953064-6D8B-44AD-86DD-12987B922122}" name="Concat4" dataDxfId="30"/>
    <tableColumn id="7" xr3:uid="{1AC89330-1257-4477-8D3B-3B551482697B}" name="Concat5" dataDxfId="29"/>
    <tableColumn id="8" xr3:uid="{5A4C7BFF-0A01-4846-A869-16C0300AC94B}" name="Concat6" dataDxfId="28"/>
    <tableColumn id="9" xr3:uid="{5B85C15C-E887-4DEC-8079-8D4A7ADA4472}" name="Nama" dataDxfId="27">
      <calculatedColumnFormula>_xlfn.CONCAT(D4," ",E4," ",F4," ",G4," ",H4," ",I4)</calculatedColumnFormula>
    </tableColumn>
    <tableColumn id="16" xr3:uid="{21390089-E6AA-4523-A20B-04CA138C6009}" name="Kelomp" dataDxfId="26"/>
    <tableColumn id="10" xr3:uid="{82885B17-FD7B-4A0D-A530-ABC46A3FE820}" name="Absen" dataDxfId="25"/>
    <tableColumn id="35" xr3:uid="{39432BD3-360A-4A44-8CF9-F65EFCA32294}" name="P1" dataDxfId="24"/>
    <tableColumn id="36" xr3:uid="{35EFB050-B622-4299-BA99-027DA2C138A9}" name="P2" dataDxfId="23"/>
    <tableColumn id="37" xr3:uid="{5D56090C-EEB4-476C-BA2F-567EDCB725D3}" name="P3" dataDxfId="22"/>
    <tableColumn id="38" xr3:uid="{A354EBAF-E504-4C0F-A5EC-62EEE6AC0247}" name="P4" dataDxfId="21"/>
    <tableColumn id="39" xr3:uid="{553B8C98-25F9-4A89-BDA3-A0C4A25E5DB9}" name="P5" dataDxfId="20"/>
    <tableColumn id="40" xr3:uid="{F77C1FF9-8256-4DC4-BDA6-C0AEF4424DB0}" name="P6" dataDxfId="19"/>
    <tableColumn id="41" xr3:uid="{456450EF-5826-4774-994E-9D5E00281811}" name="P7" dataDxfId="18"/>
    <tableColumn id="42" xr3:uid="{353B564B-9043-4069-981A-EEC53752ACF5}" name="P8" dataDxfId="17"/>
    <tableColumn id="43" xr3:uid="{F0016595-9B5D-4B0E-811B-2B2C295A86BD}" name="P9" dataDxfId="16"/>
    <tableColumn id="44" xr3:uid="{E053E7D3-0C21-487C-9569-3381711EADAB}" name="P10" dataDxfId="15"/>
    <tableColumn id="11" xr3:uid="{DEEC74EC-1EA9-4B20-8C17-7D53C2917DC2}" name="T1" dataDxfId="14"/>
    <tableColumn id="12" xr3:uid="{84FC5237-36F8-48AE-92F3-D90B66D44E50}" name="T2" dataDxfId="13"/>
    <tableColumn id="13" xr3:uid="{08CE0EFC-E9B9-4A20-8750-4E24E081ABF0}" name="T3" dataDxfId="12"/>
    <tableColumn id="14" xr3:uid="{70A1F608-D57B-47E1-AF15-803C1C960F29}" name="T4" dataDxfId="11"/>
    <tableColumn id="15" xr3:uid="{E07A1C94-DA33-4E37-94F8-16014CFE31E9}" name="T5" dataDxfId="10"/>
    <tableColumn id="26" xr3:uid="{2CEACB72-B653-4AE1-9567-BB3B65CCDA03}" name="UTS" dataDxfId="9"/>
    <tableColumn id="27" xr3:uid="{417AF17D-764F-4893-B307-EACF1359C592}" name="UAS" dataDxfId="8"/>
    <tableColumn id="45" xr3:uid="{6D70961D-F9FB-403B-A40D-D2FF30D21BB7}" name="Absen-K" dataDxfId="7">
      <calculatedColumnFormula>TableNilai1A4[[#This Row],[Absen]]/$AO$4*100</calculatedColumnFormula>
    </tableColumn>
    <tableColumn id="31" xr3:uid="{1C83CAFD-F4FD-4DAF-B4F6-E64B2F94A60B}" name="Tugas" dataDxfId="6">
      <calculatedColumnFormula>IFERROR(SUM(TableNilai1A4[[#This Row],[T1]:[T5]])/$AO$6/$AO$2*100,"")</calculatedColumnFormula>
    </tableColumn>
    <tableColumn id="32" xr3:uid="{DF979B29-41D3-4E55-8197-E1EC82F67B09}" name="UTS-K" dataDxfId="5">
      <calculatedColumnFormula>TableNilai1A4[[#This Row],[UTS]]/$AO$2*100</calculatedColumnFormula>
    </tableColumn>
    <tableColumn id="46" xr3:uid="{E1B019B1-16FC-4FE8-AD4B-26D8FFBAC0C7}" name="UAS-K" dataDxfId="4">
      <calculatedColumnFormula>TableNilai1A4[[#This Row],[UAS]]/$AO$2*100</calculatedColumnFormula>
    </tableColumn>
    <tableColumn id="33" xr3:uid="{64E5B22B-ABCC-43FB-87A7-B914854A60D7}" name="Bonus" dataDxfId="3">
      <calculatedColumnFormula>IF((SUM(TableNilai1A4[[#This Row],[P1]:[P10]])/$AO$5/$AO$2*100-$AN$13)&gt;=0,SUM(TableNilai1A4[[#This Row],[P1]:[P10]])/$AO$5/$AO$2*100-$AN$13,"0")</calculatedColumnFormula>
    </tableColumn>
    <tableColumn id="47" xr3:uid="{08E87A2D-837D-4427-BB76-B9F8D542D9C3}" name="Nilai-K" dataDxfId="2">
      <calculatedColumnFormula>IFERROR(TableNilai1A4[[#This Row],[Absen-K]]*$AN$9+TableNilai1A4[[#This Row],[Tugas]]*$AN$10+TableNilai1A4[[#This Row],[UTS-K]]*$AN$11+TableNilai1A4[[#This Row],[UAS-K]]*$AN$12,"")</calculatedColumnFormula>
    </tableColumn>
    <tableColumn id="29" xr3:uid="{27F7EB53-B8DE-4466-B4E6-285D87445ADF}" name="Nilai Akhir" dataDxfId="1">
      <calculatedColumnFormula>TableNilai1A4[[#This Row],[Absen-K]]*$AN$9+TableNilai1A4[[#This Row],[Tugas]]*$AN$10+TableNilai1A4[[#This Row],[UTS-K]]*$AN$11+TableNilai1A4[[#This Row],[UAS-K]]*$AN$12+TableNilai1A4[[#This Row],[Bonus]]</calculatedColumnFormula>
    </tableColumn>
    <tableColumn id="30" xr3:uid="{79F7670C-BAC9-4116-9AC2-131964C98DF4}" name="Notasi" dataDxfId="0">
      <calculatedColumnFormula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C658-EC46-4547-86D4-1DAFEC8DCA2F}">
  <dimension ref="A1:AQ26"/>
  <sheetViews>
    <sheetView showGridLines="0" tabSelected="1" zoomScale="130" zoomScaleNormal="13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3.42578125" style="4" customWidth="1"/>
    <col min="2" max="2" width="5.7109375" style="6" customWidth="1"/>
    <col min="3" max="3" width="14.85546875" style="7" customWidth="1"/>
    <col min="4" max="4" width="9.140625" style="4" hidden="1" customWidth="1"/>
    <col min="5" max="9" width="10.140625" style="4" hidden="1" customWidth="1"/>
    <col min="10" max="10" width="34.7109375" style="4" bestFit="1" customWidth="1"/>
    <col min="11" max="11" width="5.140625" style="4" hidden="1" customWidth="1"/>
    <col min="12" max="12" width="9.140625" style="5" customWidth="1"/>
    <col min="13" max="22" width="6.5703125" style="5" hidden="1" customWidth="1"/>
    <col min="23" max="27" width="6.5703125" style="5" customWidth="1"/>
    <col min="28" max="29" width="7.140625" style="5" customWidth="1"/>
    <col min="30" max="34" width="9.140625" style="4" customWidth="1"/>
    <col min="35" max="36" width="9.85546875" style="4" customWidth="1"/>
    <col min="37" max="37" width="9.140625" style="4"/>
    <col min="38" max="38" width="3.5703125" style="4" customWidth="1"/>
    <col min="39" max="39" width="10" style="4" customWidth="1"/>
    <col min="40" max="40" width="10" style="6" customWidth="1"/>
    <col min="41" max="41" width="9.140625" style="4"/>
    <col min="42" max="43" width="9.140625" style="5"/>
    <col min="44" max="16384" width="9.140625" style="4"/>
  </cols>
  <sheetData>
    <row r="1" spans="1:43" ht="19.5" thickBot="1" x14ac:dyDescent="0.35">
      <c r="A1" s="1" t="s">
        <v>0</v>
      </c>
      <c r="B1" s="2"/>
      <c r="C1" s="3"/>
      <c r="J1" s="3"/>
    </row>
    <row r="2" spans="1:43" x14ac:dyDescent="0.25">
      <c r="M2" s="8" t="s">
        <v>1</v>
      </c>
      <c r="N2" s="9"/>
      <c r="O2" s="9"/>
      <c r="P2" s="9"/>
      <c r="Q2" s="9"/>
      <c r="R2" s="9"/>
      <c r="S2" s="9"/>
      <c r="T2" s="9"/>
      <c r="U2" s="9"/>
      <c r="V2" s="10"/>
      <c r="W2" s="8" t="s">
        <v>2</v>
      </c>
      <c r="X2" s="9"/>
      <c r="Y2" s="9"/>
      <c r="Z2" s="9"/>
      <c r="AA2" s="10"/>
      <c r="AD2" s="11" t="s">
        <v>3</v>
      </c>
      <c r="AE2" s="12"/>
      <c r="AF2" s="12"/>
      <c r="AG2" s="12"/>
      <c r="AH2" s="13"/>
      <c r="AI2" s="14"/>
      <c r="AM2" s="15" t="s">
        <v>4</v>
      </c>
      <c r="AN2" s="16"/>
      <c r="AO2" s="17">
        <v>100</v>
      </c>
    </row>
    <row r="3" spans="1:43" x14ac:dyDescent="0.25">
      <c r="B3" s="18" t="s">
        <v>5</v>
      </c>
      <c r="C3" s="19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1" t="s">
        <v>15</v>
      </c>
      <c r="M3" s="22" t="s">
        <v>16</v>
      </c>
      <c r="N3" s="21" t="s">
        <v>17</v>
      </c>
      <c r="O3" s="21" t="s">
        <v>18</v>
      </c>
      <c r="P3" s="21" t="s">
        <v>19</v>
      </c>
      <c r="Q3" s="21" t="s">
        <v>20</v>
      </c>
      <c r="R3" s="21" t="s">
        <v>21</v>
      </c>
      <c r="S3" s="21" t="s">
        <v>22</v>
      </c>
      <c r="T3" s="21" t="s">
        <v>23</v>
      </c>
      <c r="U3" s="21" t="s">
        <v>24</v>
      </c>
      <c r="V3" s="23" t="s">
        <v>25</v>
      </c>
      <c r="W3" s="22" t="s">
        <v>26</v>
      </c>
      <c r="X3" s="21" t="s">
        <v>27</v>
      </c>
      <c r="Y3" s="21" t="s">
        <v>28</v>
      </c>
      <c r="Z3" s="21" t="s">
        <v>29</v>
      </c>
      <c r="AA3" s="21" t="s">
        <v>30</v>
      </c>
      <c r="AB3" s="21" t="s">
        <v>31</v>
      </c>
      <c r="AC3" s="21" t="s">
        <v>32</v>
      </c>
      <c r="AD3" s="24" t="s">
        <v>33</v>
      </c>
      <c r="AE3" s="20" t="s">
        <v>2</v>
      </c>
      <c r="AF3" s="20" t="s">
        <v>34</v>
      </c>
      <c r="AG3" s="20" t="s">
        <v>35</v>
      </c>
      <c r="AH3" s="20" t="s">
        <v>36</v>
      </c>
      <c r="AI3" s="20" t="s">
        <v>37</v>
      </c>
      <c r="AJ3" s="20" t="s">
        <v>38</v>
      </c>
      <c r="AK3" s="20" t="s">
        <v>39</v>
      </c>
      <c r="AO3" s="17"/>
    </row>
    <row r="4" spans="1:43" ht="14.25" customHeight="1" x14ac:dyDescent="0.25">
      <c r="A4" s="25"/>
      <c r="B4" s="26">
        <v>10</v>
      </c>
      <c r="C4" s="27">
        <v>201610415202</v>
      </c>
      <c r="D4" s="28" t="s">
        <v>40</v>
      </c>
      <c r="E4" s="28" t="s">
        <v>41</v>
      </c>
      <c r="F4" s="28" t="s">
        <v>42</v>
      </c>
      <c r="G4" s="28"/>
      <c r="H4" s="28"/>
      <c r="I4" s="28"/>
      <c r="J4" s="28" t="str">
        <f t="shared" ref="J4:J13" si="0">_xlfn.CONCAT(D4," ",E4," ",F4," ",G4," ",H4," ",I4)</f>
        <v xml:space="preserve">RIZKA MUHAMMAD PUTRA   </v>
      </c>
      <c r="K4" s="26"/>
      <c r="L4" s="29">
        <v>16</v>
      </c>
      <c r="M4" s="30"/>
      <c r="N4" s="29"/>
      <c r="O4" s="29"/>
      <c r="P4" s="29"/>
      <c r="Q4" s="29"/>
      <c r="R4" s="29"/>
      <c r="S4" s="29"/>
      <c r="T4" s="29"/>
      <c r="U4" s="29"/>
      <c r="V4" s="31"/>
      <c r="W4" s="30"/>
      <c r="X4" s="29"/>
      <c r="Y4" s="29"/>
      <c r="Z4" s="29"/>
      <c r="AA4" s="30">
        <v>0</v>
      </c>
      <c r="AB4" s="29">
        <v>0</v>
      </c>
      <c r="AC4" s="29"/>
      <c r="AD4" s="32">
        <f>TableNilai1A4[[#This Row],[Absen]]/$AO$4*100</f>
        <v>100</v>
      </c>
      <c r="AE4" s="33">
        <f>IFERROR(SUM(TableNilai1A4[[#This Row],[T1]:[T5]])/$AO$6/$AO$2*100,"")</f>
        <v>0</v>
      </c>
      <c r="AF4" s="33">
        <f>TableNilai1A4[[#This Row],[UTS]]/$AO$2*100</f>
        <v>0</v>
      </c>
      <c r="AG4" s="33">
        <f>TableNilai1A4[[#This Row],[UAS]]/$AO$2*100</f>
        <v>0</v>
      </c>
      <c r="AH4" s="34" t="str">
        <f>IF((SUM(TableNilai1A4[[#This Row],[P1]:[P10]])/$AO$5/$AO$2*100-$AN$13)&gt;=0,SUM(TableNilai1A4[[#This Row],[P1]:[P10]])/$AO$5/$AO$2*100-$AN$13,"0")</f>
        <v>0</v>
      </c>
      <c r="AI4" s="35">
        <f>IFERROR(TableNilai1A4[[#This Row],[Absen-K]]*$AN$9+TableNilai1A4[[#This Row],[Tugas]]*$AN$10+TableNilai1A4[[#This Row],[UTS-K]]*$AN$11+TableNilai1A4[[#This Row],[UAS-K]]*$AN$12,"")</f>
        <v>10</v>
      </c>
      <c r="AJ4" s="35">
        <f>TableNilai1A4[[#This Row],[Absen-K]]*$AN$9+TableNilai1A4[[#This Row],[Tugas]]*$AN$10+TableNilai1A4[[#This Row],[UTS-K]]*$AN$11+TableNilai1A4[[#This Row],[UAS-K]]*$AN$12+TableNilai1A4[[#This Row],[Bonus]]</f>
        <v>10</v>
      </c>
      <c r="AK4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E</v>
      </c>
      <c r="AM4" s="4" t="s">
        <v>43</v>
      </c>
      <c r="AO4" s="17">
        <v>16</v>
      </c>
    </row>
    <row r="5" spans="1:43" x14ac:dyDescent="0.25">
      <c r="A5" s="25"/>
      <c r="B5" s="26">
        <v>4</v>
      </c>
      <c r="C5" s="27">
        <v>201610415315</v>
      </c>
      <c r="D5" s="28" t="s">
        <v>44</v>
      </c>
      <c r="E5" s="28" t="s">
        <v>45</v>
      </c>
      <c r="F5" s="28" t="s">
        <v>46</v>
      </c>
      <c r="G5" s="28"/>
      <c r="H5" s="28"/>
      <c r="I5" s="28"/>
      <c r="J5" s="28" t="str">
        <f t="shared" si="0"/>
        <v xml:space="preserve">GINANJAR SATRIO WIBOWO   </v>
      </c>
      <c r="K5" s="26">
        <v>5</v>
      </c>
      <c r="L5" s="29">
        <v>16</v>
      </c>
      <c r="M5" s="30"/>
      <c r="N5" s="29"/>
      <c r="O5" s="29"/>
      <c r="P5" s="29"/>
      <c r="Q5" s="29"/>
      <c r="R5" s="29"/>
      <c r="S5" s="29"/>
      <c r="T5" s="29"/>
      <c r="U5" s="29"/>
      <c r="V5" s="31"/>
      <c r="W5" s="30"/>
      <c r="X5" s="29"/>
      <c r="Y5" s="29"/>
      <c r="Z5" s="29"/>
      <c r="AA5" s="30">
        <v>85</v>
      </c>
      <c r="AB5" s="29">
        <v>79</v>
      </c>
      <c r="AC5" s="29">
        <v>79</v>
      </c>
      <c r="AD5" s="32">
        <f>TableNilai1A4[[#This Row],[Absen]]/$AO$4*100</f>
        <v>100</v>
      </c>
      <c r="AE5" s="33">
        <f>IFERROR(SUM(TableNilai1A4[[#This Row],[T1]:[T5]])/$AO$6/$AO$2*100,"")</f>
        <v>85</v>
      </c>
      <c r="AF5" s="33">
        <f>TableNilai1A4[[#This Row],[UTS]]/$AO$2*100</f>
        <v>79</v>
      </c>
      <c r="AG5" s="33">
        <f>TableNilai1A4[[#This Row],[UAS]]/$AO$2*100</f>
        <v>79</v>
      </c>
      <c r="AH5" s="34" t="str">
        <f>IF((SUM(TableNilai1A4[[#This Row],[P1]:[P10]])/$AO$5/$AO$2*100-$AN$13)&gt;=0,SUM(TableNilai1A4[[#This Row],[P1]:[P10]])/$AO$5/$AO$2*100-$AN$13,"0")</f>
        <v>0</v>
      </c>
      <c r="AI5" s="35">
        <f>IFERROR(TableNilai1A4[[#This Row],[Absen-K]]*$AN$9+TableNilai1A4[[#This Row],[Tugas]]*$AN$10+TableNilai1A4[[#This Row],[UTS-K]]*$AN$11+TableNilai1A4[[#This Row],[UAS-K]]*$AN$12,"")</f>
        <v>82.300000000000011</v>
      </c>
      <c r="AJ5" s="35">
        <f>TableNilai1A4[[#This Row],[Absen-K]]*$AN$9+TableNilai1A4[[#This Row],[Tugas]]*$AN$10+TableNilai1A4[[#This Row],[UTS-K]]*$AN$11+TableNilai1A4[[#This Row],[UAS-K]]*$AN$12+TableNilai1A4[[#This Row],[Bonus]]</f>
        <v>82.300000000000011</v>
      </c>
      <c r="AK5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A</v>
      </c>
      <c r="AM5" s="4" t="s">
        <v>47</v>
      </c>
      <c r="AO5" s="17">
        <v>1</v>
      </c>
    </row>
    <row r="6" spans="1:43" x14ac:dyDescent="0.25">
      <c r="A6" s="25"/>
      <c r="B6" s="26">
        <v>7</v>
      </c>
      <c r="C6" s="27">
        <v>201710415103</v>
      </c>
      <c r="D6" s="28" t="s">
        <v>48</v>
      </c>
      <c r="E6" s="28" t="s">
        <v>49</v>
      </c>
      <c r="F6" s="28"/>
      <c r="G6" s="28"/>
      <c r="H6" s="28"/>
      <c r="I6" s="28"/>
      <c r="J6" s="28" t="str">
        <f t="shared" si="0"/>
        <v xml:space="preserve">KHOIRIYAH RIZKIYANI    </v>
      </c>
      <c r="K6" s="26">
        <v>5</v>
      </c>
      <c r="L6" s="29">
        <v>16</v>
      </c>
      <c r="M6" s="30"/>
      <c r="N6" s="29"/>
      <c r="O6" s="29"/>
      <c r="P6" s="29"/>
      <c r="Q6" s="29"/>
      <c r="R6" s="29"/>
      <c r="S6" s="29"/>
      <c r="T6" s="29"/>
      <c r="U6" s="29"/>
      <c r="V6" s="31"/>
      <c r="W6" s="30"/>
      <c r="X6" s="29"/>
      <c r="Y6" s="29"/>
      <c r="Z6" s="29"/>
      <c r="AA6" s="30">
        <v>0</v>
      </c>
      <c r="AB6" s="29">
        <v>73</v>
      </c>
      <c r="AC6" s="29">
        <v>75</v>
      </c>
      <c r="AD6" s="32">
        <f>TableNilai1A4[[#This Row],[Absen]]/$AO$4*100</f>
        <v>100</v>
      </c>
      <c r="AE6" s="33">
        <f>IFERROR(SUM(TableNilai1A4[[#This Row],[T1]:[T5]])/$AO$6/$AO$2*100,"")</f>
        <v>0</v>
      </c>
      <c r="AF6" s="33">
        <f>TableNilai1A4[[#This Row],[UTS]]/$AO$2*100</f>
        <v>73</v>
      </c>
      <c r="AG6" s="33">
        <f>TableNilai1A4[[#This Row],[UAS]]/$AO$2*100</f>
        <v>75</v>
      </c>
      <c r="AH6" s="34" t="str">
        <f>IF((SUM(TableNilai1A4[[#This Row],[P1]:[P10]])/$AO$5/$AO$2*100-$AN$13)&gt;=0,SUM(TableNilai1A4[[#This Row],[P1]:[P10]])/$AO$5/$AO$2*100-$AN$13,"0")</f>
        <v>0</v>
      </c>
      <c r="AI6" s="35">
        <f>IFERROR(TableNilai1A4[[#This Row],[Absen-K]]*$AN$9+TableNilai1A4[[#This Row],[Tugas]]*$AN$10+TableNilai1A4[[#This Row],[UTS-K]]*$AN$11+TableNilai1A4[[#This Row],[UAS-K]]*$AN$12,"")</f>
        <v>61.9</v>
      </c>
      <c r="AJ6" s="35">
        <f>TableNilai1A4[[#This Row],[Absen-K]]*$AN$9+TableNilai1A4[[#This Row],[Tugas]]*$AN$10+TableNilai1A4[[#This Row],[UTS-K]]*$AN$11+TableNilai1A4[[#This Row],[UAS-K]]*$AN$12+TableNilai1A4[[#This Row],[Bonus]]</f>
        <v>61.9</v>
      </c>
      <c r="AK6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C+</v>
      </c>
      <c r="AM6" s="4" t="s">
        <v>50</v>
      </c>
      <c r="AO6" s="17">
        <v>1</v>
      </c>
    </row>
    <row r="7" spans="1:43" x14ac:dyDescent="0.25">
      <c r="A7" s="25"/>
      <c r="B7" s="26">
        <v>5</v>
      </c>
      <c r="C7" s="27">
        <v>201710415152</v>
      </c>
      <c r="D7" s="28" t="s">
        <v>51</v>
      </c>
      <c r="E7" s="28" t="s">
        <v>52</v>
      </c>
      <c r="F7" s="28" t="s">
        <v>53</v>
      </c>
      <c r="G7" s="28"/>
      <c r="H7" s="28"/>
      <c r="I7" s="28"/>
      <c r="J7" s="28" t="str">
        <f t="shared" si="0"/>
        <v xml:space="preserve">EVITHA VIRGINA BERA   </v>
      </c>
      <c r="K7" s="26">
        <v>2</v>
      </c>
      <c r="L7" s="29">
        <v>16</v>
      </c>
      <c r="M7" s="30"/>
      <c r="N7" s="29"/>
      <c r="O7" s="29"/>
      <c r="P7" s="29"/>
      <c r="Q7" s="29"/>
      <c r="R7" s="29"/>
      <c r="S7" s="29"/>
      <c r="T7" s="29"/>
      <c r="U7" s="29"/>
      <c r="V7" s="31"/>
      <c r="W7" s="30"/>
      <c r="X7" s="29"/>
      <c r="Y7" s="29"/>
      <c r="Z7" s="29"/>
      <c r="AA7" s="30">
        <v>82</v>
      </c>
      <c r="AB7" s="29">
        <v>75</v>
      </c>
      <c r="AC7" s="29">
        <v>76</v>
      </c>
      <c r="AD7" s="32">
        <f>TableNilai1A4[[#This Row],[Absen]]/$AO$4*100</f>
        <v>100</v>
      </c>
      <c r="AE7" s="33">
        <f>IFERROR(SUM(TableNilai1A4[[#This Row],[T1]:[T5]])/$AO$6/$AO$2*100,"")</f>
        <v>82</v>
      </c>
      <c r="AF7" s="33">
        <f>TableNilai1A4[[#This Row],[UTS]]/$AO$2*100</f>
        <v>75</v>
      </c>
      <c r="AG7" s="33">
        <f>TableNilai1A4[[#This Row],[UAS]]/$AO$2*100</f>
        <v>76</v>
      </c>
      <c r="AH7" s="34" t="str">
        <f>IF((SUM(TableNilai1A4[[#This Row],[P1]:[P10]])/$AO$5/$AO$2*100-$AN$13)&gt;=0,SUM(TableNilai1A4[[#This Row],[P1]:[P10]])/$AO$5/$AO$2*100-$AN$13,"0")</f>
        <v>0</v>
      </c>
      <c r="AI7" s="35">
        <f>IFERROR(TableNilai1A4[[#This Row],[Absen-K]]*$AN$9+TableNilai1A4[[#This Row],[Tugas]]*$AN$10+TableNilai1A4[[#This Row],[UTS-K]]*$AN$11+TableNilai1A4[[#This Row],[UAS-K]]*$AN$12,"")</f>
        <v>79.300000000000011</v>
      </c>
      <c r="AJ7" s="35">
        <f>TableNilai1A4[[#This Row],[Absen-K]]*$AN$9+TableNilai1A4[[#This Row],[Tugas]]*$AN$10+TableNilai1A4[[#This Row],[UTS-K]]*$AN$11+TableNilai1A4[[#This Row],[UAS-K]]*$AN$12+TableNilai1A4[[#This Row],[Bonus]]</f>
        <v>79.300000000000011</v>
      </c>
      <c r="AK7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A-</v>
      </c>
    </row>
    <row r="8" spans="1:43" x14ac:dyDescent="0.25">
      <c r="A8" s="25"/>
      <c r="B8" s="26">
        <v>6</v>
      </c>
      <c r="C8" s="27">
        <v>201710415203</v>
      </c>
      <c r="D8" s="28" t="s">
        <v>54</v>
      </c>
      <c r="E8" s="28" t="s">
        <v>55</v>
      </c>
      <c r="F8" s="28" t="s">
        <v>56</v>
      </c>
      <c r="G8" s="28" t="s">
        <v>57</v>
      </c>
      <c r="H8" s="28"/>
      <c r="I8" s="28"/>
      <c r="J8" s="28" t="str">
        <f t="shared" si="0"/>
        <v xml:space="preserve">AJENG TRIWULANDARI PUTRI HADI  </v>
      </c>
      <c r="K8" s="26">
        <v>6</v>
      </c>
      <c r="L8" s="29">
        <v>16</v>
      </c>
      <c r="M8" s="30"/>
      <c r="N8" s="29"/>
      <c r="O8" s="29"/>
      <c r="P8" s="29"/>
      <c r="Q8" s="29"/>
      <c r="R8" s="29"/>
      <c r="S8" s="29"/>
      <c r="T8" s="29"/>
      <c r="U8" s="29"/>
      <c r="V8" s="31"/>
      <c r="W8" s="30"/>
      <c r="X8" s="29"/>
      <c r="Y8" s="29"/>
      <c r="Z8" s="29"/>
      <c r="AA8" s="30">
        <v>0</v>
      </c>
      <c r="AB8" s="29">
        <v>75</v>
      </c>
      <c r="AC8" s="29">
        <v>74</v>
      </c>
      <c r="AD8" s="32">
        <f>TableNilai1A4[[#This Row],[Absen]]/$AO$4*100</f>
        <v>100</v>
      </c>
      <c r="AE8" s="33">
        <f>IFERROR(SUM(TableNilai1A4[[#This Row],[T1]:[T5]])/$AO$6/$AO$2*100,"")</f>
        <v>0</v>
      </c>
      <c r="AF8" s="33">
        <f>TableNilai1A4[[#This Row],[UTS]]/$AO$2*100</f>
        <v>75</v>
      </c>
      <c r="AG8" s="33">
        <f>TableNilai1A4[[#This Row],[UAS]]/$AO$2*100</f>
        <v>74</v>
      </c>
      <c r="AH8" s="34" t="str">
        <f>IF((SUM(TableNilai1A4[[#This Row],[P1]:[P10]])/$AO$5/$AO$2*100-$AN$13)&gt;=0,SUM(TableNilai1A4[[#This Row],[P1]:[P10]])/$AO$5/$AO$2*100-$AN$13,"0")</f>
        <v>0</v>
      </c>
      <c r="AI8" s="35">
        <f>IFERROR(TableNilai1A4[[#This Row],[Absen-K]]*$AN$9+TableNilai1A4[[#This Row],[Tugas]]*$AN$10+TableNilai1A4[[#This Row],[UTS-K]]*$AN$11+TableNilai1A4[[#This Row],[UAS-K]]*$AN$12,"")</f>
        <v>62.1</v>
      </c>
      <c r="AJ8" s="35">
        <f>TableNilai1A4[[#This Row],[Absen-K]]*$AN$9+TableNilai1A4[[#This Row],[Tugas]]*$AN$10+TableNilai1A4[[#This Row],[UTS-K]]*$AN$11+TableNilai1A4[[#This Row],[UAS-K]]*$AN$12+TableNilai1A4[[#This Row],[Bonus]]</f>
        <v>62.1</v>
      </c>
      <c r="AK8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C+</v>
      </c>
      <c r="AM8" s="36" t="s">
        <v>58</v>
      </c>
      <c r="AN8" s="17" t="s">
        <v>59</v>
      </c>
    </row>
    <row r="9" spans="1:43" x14ac:dyDescent="0.25">
      <c r="A9" s="25"/>
      <c r="B9" s="26">
        <v>9</v>
      </c>
      <c r="C9" s="27">
        <v>201710415207</v>
      </c>
      <c r="D9" s="28" t="s">
        <v>60</v>
      </c>
      <c r="E9" s="28" t="s">
        <v>61</v>
      </c>
      <c r="F9" s="28" t="s">
        <v>56</v>
      </c>
      <c r="G9" s="28"/>
      <c r="H9" s="28"/>
      <c r="I9" s="28"/>
      <c r="J9" s="28" t="str">
        <f t="shared" si="0"/>
        <v xml:space="preserve">YOLA SUNDAWA PUTRI   </v>
      </c>
      <c r="K9" s="26">
        <v>3</v>
      </c>
      <c r="L9" s="29">
        <v>16</v>
      </c>
      <c r="M9" s="30"/>
      <c r="N9" s="29"/>
      <c r="O9" s="29"/>
      <c r="P9" s="29"/>
      <c r="Q9" s="29"/>
      <c r="R9" s="29"/>
      <c r="S9" s="29"/>
      <c r="T9" s="29"/>
      <c r="U9" s="29"/>
      <c r="V9" s="31"/>
      <c r="W9" s="30"/>
      <c r="X9" s="29"/>
      <c r="Y9" s="29"/>
      <c r="Z9" s="29"/>
      <c r="AA9" s="30">
        <v>0</v>
      </c>
      <c r="AB9" s="29">
        <v>75</v>
      </c>
      <c r="AC9" s="29">
        <v>75</v>
      </c>
      <c r="AD9" s="32">
        <f>TableNilai1A4[[#This Row],[Absen]]/$AO$4*100</f>
        <v>100</v>
      </c>
      <c r="AE9" s="33">
        <f>IFERROR(SUM(TableNilai1A4[[#This Row],[T1]:[T5]])/$AO$6/$AO$2*100,"")</f>
        <v>0</v>
      </c>
      <c r="AF9" s="33">
        <f>TableNilai1A4[[#This Row],[UTS]]/$AO$2*100</f>
        <v>75</v>
      </c>
      <c r="AG9" s="33">
        <f>TableNilai1A4[[#This Row],[UAS]]/$AO$2*100</f>
        <v>75</v>
      </c>
      <c r="AH9" s="34" t="str">
        <f>IF((SUM(TableNilai1A4[[#This Row],[P1]:[P10]])/$AO$5/$AO$2*100-$AN$13)&gt;=0,SUM(TableNilai1A4[[#This Row],[P1]:[P10]])/$AO$5/$AO$2*100-$AN$13,"0")</f>
        <v>0</v>
      </c>
      <c r="AI9" s="35">
        <f>IFERROR(TableNilai1A4[[#This Row],[Absen-K]]*$AN$9+TableNilai1A4[[#This Row],[Tugas]]*$AN$10+TableNilai1A4[[#This Row],[UTS-K]]*$AN$11+TableNilai1A4[[#This Row],[UAS-K]]*$AN$12,"")</f>
        <v>62.5</v>
      </c>
      <c r="AJ9" s="35">
        <f>TableNilai1A4[[#This Row],[Absen-K]]*$AN$9+TableNilai1A4[[#This Row],[Tugas]]*$AN$10+TableNilai1A4[[#This Row],[UTS-K]]*$AN$11+TableNilai1A4[[#This Row],[UAS-K]]*$AN$12+TableNilai1A4[[#This Row],[Bonus]]</f>
        <v>62.5</v>
      </c>
      <c r="AK9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C+</v>
      </c>
      <c r="AM9" s="4" t="s">
        <v>15</v>
      </c>
      <c r="AN9" s="37">
        <v>0.1</v>
      </c>
    </row>
    <row r="10" spans="1:43" x14ac:dyDescent="0.25">
      <c r="A10" s="25"/>
      <c r="B10" s="26">
        <v>8</v>
      </c>
      <c r="C10" s="27">
        <v>201710415217</v>
      </c>
      <c r="D10" s="28" t="s">
        <v>62</v>
      </c>
      <c r="E10" s="28" t="s">
        <v>63</v>
      </c>
      <c r="F10" s="28"/>
      <c r="G10" s="28"/>
      <c r="H10" s="28"/>
      <c r="I10" s="28"/>
      <c r="J10" s="28" t="str">
        <f t="shared" si="0"/>
        <v xml:space="preserve">AGUSTIN ARIYUDANTI    </v>
      </c>
      <c r="K10" s="26">
        <v>6</v>
      </c>
      <c r="L10" s="29">
        <v>16</v>
      </c>
      <c r="M10" s="30"/>
      <c r="N10" s="29"/>
      <c r="O10" s="29"/>
      <c r="P10" s="29"/>
      <c r="Q10" s="29"/>
      <c r="R10" s="29"/>
      <c r="S10" s="29"/>
      <c r="T10" s="29"/>
      <c r="U10" s="29"/>
      <c r="V10" s="31"/>
      <c r="W10" s="30"/>
      <c r="X10" s="29"/>
      <c r="Y10" s="29"/>
      <c r="Z10" s="29"/>
      <c r="AA10" s="30">
        <v>0</v>
      </c>
      <c r="AB10" s="29">
        <v>75</v>
      </c>
      <c r="AC10" s="29">
        <v>73</v>
      </c>
      <c r="AD10" s="32">
        <f>TableNilai1A4[[#This Row],[Absen]]/$AO$4*100</f>
        <v>100</v>
      </c>
      <c r="AE10" s="33">
        <f>IFERROR(SUM(TableNilai1A4[[#This Row],[T1]:[T5]])/$AO$6/$AO$2*100,"")</f>
        <v>0</v>
      </c>
      <c r="AF10" s="33">
        <f>TableNilai1A4[[#This Row],[UTS]]/$AO$2*100</f>
        <v>75</v>
      </c>
      <c r="AG10" s="33">
        <f>TableNilai1A4[[#This Row],[UAS]]/$AO$2*100</f>
        <v>73</v>
      </c>
      <c r="AH10" s="34" t="str">
        <f>IF((SUM(TableNilai1A4[[#This Row],[P1]:[P10]])/$AO$5/$AO$2*100-$AN$13)&gt;=0,SUM(TableNilai1A4[[#This Row],[P1]:[P10]])/$AO$5/$AO$2*100-$AN$13,"0")</f>
        <v>0</v>
      </c>
      <c r="AI10" s="35">
        <f>IFERROR(TableNilai1A4[[#This Row],[Absen-K]]*$AN$9+TableNilai1A4[[#This Row],[Tugas]]*$AN$10+TableNilai1A4[[#This Row],[UTS-K]]*$AN$11+TableNilai1A4[[#This Row],[UAS-K]]*$AN$12,"")</f>
        <v>61.7</v>
      </c>
      <c r="AJ10" s="35">
        <f>TableNilai1A4[[#This Row],[Absen-K]]*$AN$9+TableNilai1A4[[#This Row],[Tugas]]*$AN$10+TableNilai1A4[[#This Row],[UTS-K]]*$AN$11+TableNilai1A4[[#This Row],[UAS-K]]*$AN$12+TableNilai1A4[[#This Row],[Bonus]]</f>
        <v>61.7</v>
      </c>
      <c r="AK10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C+</v>
      </c>
      <c r="AM10" s="4" t="s">
        <v>2</v>
      </c>
      <c r="AN10" s="37">
        <v>0.2</v>
      </c>
    </row>
    <row r="11" spans="1:43" x14ac:dyDescent="0.25">
      <c r="B11" s="26">
        <v>1</v>
      </c>
      <c r="C11" s="27">
        <v>201810415017</v>
      </c>
      <c r="D11" s="28" t="s">
        <v>64</v>
      </c>
      <c r="E11" s="28" t="s">
        <v>65</v>
      </c>
      <c r="F11" s="28"/>
      <c r="G11" s="28"/>
      <c r="H11" s="28"/>
      <c r="I11" s="28"/>
      <c r="J11" s="28" t="str">
        <f t="shared" si="0"/>
        <v xml:space="preserve">ZEFANYA ZULIAN    </v>
      </c>
      <c r="K11" s="26">
        <v>5</v>
      </c>
      <c r="L11" s="29">
        <v>16</v>
      </c>
      <c r="M11" s="30"/>
      <c r="N11" s="29"/>
      <c r="O11" s="29"/>
      <c r="P11" s="29"/>
      <c r="Q11" s="29"/>
      <c r="R11" s="29"/>
      <c r="S11" s="29"/>
      <c r="T11" s="29"/>
      <c r="U11" s="29"/>
      <c r="V11" s="31"/>
      <c r="W11" s="30"/>
      <c r="X11" s="29"/>
      <c r="Y11" s="29"/>
      <c r="Z11" s="29"/>
      <c r="AA11" s="30">
        <v>74</v>
      </c>
      <c r="AB11" s="29">
        <v>70</v>
      </c>
      <c r="AC11" s="29">
        <v>72</v>
      </c>
      <c r="AD11" s="32">
        <f>TableNilai1A4[[#This Row],[Absen]]/$AO$4*100</f>
        <v>100</v>
      </c>
      <c r="AE11" s="33">
        <f>IFERROR(SUM(TableNilai1A4[[#This Row],[T1]:[T5]])/$AO$6/$AO$2*100,"")</f>
        <v>74</v>
      </c>
      <c r="AF11" s="33">
        <f>TableNilai1A4[[#This Row],[UTS]]/$AO$2*100</f>
        <v>70</v>
      </c>
      <c r="AG11" s="33">
        <f>TableNilai1A4[[#This Row],[UAS]]/$AO$2*100</f>
        <v>72</v>
      </c>
      <c r="AH11" s="34" t="str">
        <f>IF((SUM(TableNilai1A4[[#This Row],[P1]:[P10]])/$AO$5/$AO$2*100-$AN$13)&gt;=0,SUM(TableNilai1A4[[#This Row],[P1]:[P10]])/$AO$5/$AO$2*100-$AN$13,"0")</f>
        <v>0</v>
      </c>
      <c r="AI11" s="35">
        <f>IFERROR(TableNilai1A4[[#This Row],[Absen-K]]*$AN$9+TableNilai1A4[[#This Row],[Tugas]]*$AN$10+TableNilai1A4[[#This Row],[UTS-K]]*$AN$11+TableNilai1A4[[#This Row],[UAS-K]]*$AN$12,"")</f>
        <v>74.599999999999994</v>
      </c>
      <c r="AJ11" s="35">
        <f>TableNilai1A4[[#This Row],[Absen-K]]*$AN$9+TableNilai1A4[[#This Row],[Tugas]]*$AN$10+TableNilai1A4[[#This Row],[UTS-K]]*$AN$11+TableNilai1A4[[#This Row],[UAS-K]]*$AN$12+TableNilai1A4[[#This Row],[Bonus]]</f>
        <v>74.599999999999994</v>
      </c>
      <c r="AK11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B+</v>
      </c>
      <c r="AM11" s="4" t="s">
        <v>34</v>
      </c>
      <c r="AN11" s="37">
        <v>0.3</v>
      </c>
    </row>
    <row r="12" spans="1:43" x14ac:dyDescent="0.25">
      <c r="B12" s="26">
        <v>2</v>
      </c>
      <c r="C12" s="27">
        <v>201810415181</v>
      </c>
      <c r="D12" s="28" t="s">
        <v>66</v>
      </c>
      <c r="E12" s="28" t="s">
        <v>67</v>
      </c>
      <c r="F12" s="28"/>
      <c r="G12" s="28"/>
      <c r="H12" s="28"/>
      <c r="I12" s="28"/>
      <c r="J12" s="28" t="str">
        <f t="shared" si="0"/>
        <v xml:space="preserve">FATIA RAHMAH    </v>
      </c>
      <c r="K12" s="26">
        <v>4</v>
      </c>
      <c r="L12" s="29">
        <v>16</v>
      </c>
      <c r="M12" s="30"/>
      <c r="N12" s="29"/>
      <c r="O12" s="29"/>
      <c r="P12" s="29"/>
      <c r="Q12" s="29"/>
      <c r="R12" s="29"/>
      <c r="S12" s="29"/>
      <c r="T12" s="29"/>
      <c r="U12" s="29"/>
      <c r="V12" s="31"/>
      <c r="W12" s="30"/>
      <c r="X12" s="29"/>
      <c r="Y12" s="29"/>
      <c r="Z12" s="29"/>
      <c r="AA12" s="30">
        <v>93</v>
      </c>
      <c r="AB12" s="29">
        <v>86</v>
      </c>
      <c r="AC12" s="29">
        <v>87</v>
      </c>
      <c r="AD12" s="32">
        <f>TableNilai1A4[[#This Row],[Absen]]/$AO$4*100</f>
        <v>100</v>
      </c>
      <c r="AE12" s="33">
        <f>IFERROR(SUM(TableNilai1A4[[#This Row],[T1]:[T5]])/$AO$6/$AO$2*100,"")</f>
        <v>93</v>
      </c>
      <c r="AF12" s="33">
        <f>TableNilai1A4[[#This Row],[UTS]]/$AO$2*100</f>
        <v>86</v>
      </c>
      <c r="AG12" s="33">
        <f>TableNilai1A4[[#This Row],[UAS]]/$AO$2*100</f>
        <v>87</v>
      </c>
      <c r="AH12" s="34" t="str">
        <f>IF((SUM(TableNilai1A4[[#This Row],[P1]:[P10]])/$AO$5/$AO$2*100-$AN$13)&gt;=0,SUM(TableNilai1A4[[#This Row],[P1]:[P10]])/$AO$5/$AO$2*100-$AN$13,"0")</f>
        <v>0</v>
      </c>
      <c r="AI12" s="35">
        <f>IFERROR(TableNilai1A4[[#This Row],[Absen-K]]*$AN$9+TableNilai1A4[[#This Row],[Tugas]]*$AN$10+TableNilai1A4[[#This Row],[UTS-K]]*$AN$11+TableNilai1A4[[#This Row],[UAS-K]]*$AN$12,"")</f>
        <v>89.200000000000017</v>
      </c>
      <c r="AJ12" s="35">
        <f>TableNilai1A4[[#This Row],[Absen-K]]*$AN$9+TableNilai1A4[[#This Row],[Tugas]]*$AN$10+TableNilai1A4[[#This Row],[UTS-K]]*$AN$11+TableNilai1A4[[#This Row],[UAS-K]]*$AN$12+TableNilai1A4[[#This Row],[Bonus]]</f>
        <v>89.200000000000017</v>
      </c>
      <c r="AK12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A</v>
      </c>
      <c r="AM12" s="4" t="s">
        <v>35</v>
      </c>
      <c r="AN12" s="37">
        <v>0.4</v>
      </c>
    </row>
    <row r="13" spans="1:43" x14ac:dyDescent="0.25">
      <c r="B13" s="26">
        <v>3</v>
      </c>
      <c r="C13" s="27">
        <v>201810415314</v>
      </c>
      <c r="D13" s="28" t="s">
        <v>68</v>
      </c>
      <c r="E13" s="28" t="s">
        <v>69</v>
      </c>
      <c r="F13" s="28"/>
      <c r="G13" s="28"/>
      <c r="H13" s="28"/>
      <c r="I13" s="28"/>
      <c r="J13" s="28" t="str">
        <f t="shared" si="0"/>
        <v xml:space="preserve">HASTI SEKARTIARA    </v>
      </c>
      <c r="K13" s="26">
        <v>6</v>
      </c>
      <c r="L13" s="29">
        <v>16</v>
      </c>
      <c r="M13" s="30"/>
      <c r="N13" s="29"/>
      <c r="O13" s="29"/>
      <c r="P13" s="29"/>
      <c r="Q13" s="29"/>
      <c r="R13" s="29"/>
      <c r="S13" s="29"/>
      <c r="T13" s="29"/>
      <c r="U13" s="29"/>
      <c r="V13" s="31"/>
      <c r="W13" s="30"/>
      <c r="X13" s="29"/>
      <c r="Y13" s="29"/>
      <c r="Z13" s="29"/>
      <c r="AA13" s="30">
        <v>90</v>
      </c>
      <c r="AB13" s="29">
        <v>86</v>
      </c>
      <c r="AC13" s="29">
        <v>87</v>
      </c>
      <c r="AD13" s="32">
        <f>TableNilai1A4[[#This Row],[Absen]]/$AO$4*100</f>
        <v>100</v>
      </c>
      <c r="AE13" s="33">
        <f>IFERROR(SUM(TableNilai1A4[[#This Row],[T1]:[T5]])/$AO$6/$AO$2*100,"")</f>
        <v>90</v>
      </c>
      <c r="AF13" s="33">
        <f>TableNilai1A4[[#This Row],[UTS]]/$AO$2*100</f>
        <v>86</v>
      </c>
      <c r="AG13" s="33">
        <f>TableNilai1A4[[#This Row],[UAS]]/$AO$2*100</f>
        <v>87</v>
      </c>
      <c r="AH13" s="34" t="str">
        <f>IF((SUM(TableNilai1A4[[#This Row],[P1]:[P10]])/$AO$5/$AO$2*100-$AN$13)&gt;=0,SUM(TableNilai1A4[[#This Row],[P1]:[P10]])/$AO$5/$AO$2*100-$AN$13,"0")</f>
        <v>0</v>
      </c>
      <c r="AI13" s="35">
        <f>IFERROR(TableNilai1A4[[#This Row],[Absen-K]]*$AN$9+TableNilai1A4[[#This Row],[Tugas]]*$AN$10+TableNilai1A4[[#This Row],[UTS-K]]*$AN$11+TableNilai1A4[[#This Row],[UAS-K]]*$AN$12,"")</f>
        <v>88.6</v>
      </c>
      <c r="AJ13" s="35">
        <f>TableNilai1A4[[#This Row],[Absen-K]]*$AN$9+TableNilai1A4[[#This Row],[Tugas]]*$AN$10+TableNilai1A4[[#This Row],[UTS-K]]*$AN$11+TableNilai1A4[[#This Row],[UAS-K]]*$AN$12+TableNilai1A4[[#This Row],[Bonus]]</f>
        <v>88.6</v>
      </c>
      <c r="AK13" s="14" t="str">
        <f>IF(TableNilai1A4[[#This Row],[Nilai Akhir]]&lt;$AP$24,$AN$25,IF(TableNilai1A4[[#This Row],[Nilai Akhir]]&lt;$AP$23,$AN$24,IF(TableNilai1A4[[#This Row],[Nilai Akhir]]&lt;$AP$22,$AN$23,IF(TableNilai1A4[[#This Row],[Nilai Akhir]]&lt;$AP$21,$AN$22,IF(TableNilai1A4[[#This Row],[Nilai Akhir]]&lt;$AP$20,$AN$21,IF(TableNilai1A4[[#This Row],[Nilai Akhir]]&lt;$AP$19,$AN$20,IF(TableNilai1A4[[#This Row],[Nilai Akhir]]&lt;$AP$18,$AN$19,IF(TableNilai1A4[[#This Row],[Nilai Akhir]]&lt;$AP$17,$AN$18,IF(TableNilai1A4[[#This Row],[Nilai Akhir]]&gt;=$AP$17,$AN$17,"No Mark")))))))))</f>
        <v>A</v>
      </c>
      <c r="AM13" s="4" t="s">
        <v>36</v>
      </c>
      <c r="AN13" s="17">
        <v>70</v>
      </c>
      <c r="AO13" s="4" t="s">
        <v>70</v>
      </c>
    </row>
    <row r="14" spans="1:43" x14ac:dyDescent="0.25">
      <c r="AM14" s="15" t="s">
        <v>71</v>
      </c>
    </row>
    <row r="16" spans="1:43" x14ac:dyDescent="0.25">
      <c r="AM16" s="36" t="s">
        <v>72</v>
      </c>
      <c r="AN16" s="17"/>
      <c r="AP16" s="38" t="s">
        <v>73</v>
      </c>
      <c r="AQ16" s="38" t="s">
        <v>74</v>
      </c>
    </row>
    <row r="17" spans="39:43" x14ac:dyDescent="0.25">
      <c r="AM17" s="4" t="str">
        <f t="shared" ref="AM17:AM25" si="1">AP17&amp;"-"&amp;AQ17</f>
        <v>80-100</v>
      </c>
      <c r="AN17" s="17" t="s">
        <v>75</v>
      </c>
      <c r="AP17" s="5">
        <v>80</v>
      </c>
      <c r="AQ17" s="5">
        <v>100</v>
      </c>
    </row>
    <row r="18" spans="39:43" x14ac:dyDescent="0.25">
      <c r="AM18" s="4" t="str">
        <f t="shared" si="1"/>
        <v>76-79.99</v>
      </c>
      <c r="AN18" s="17" t="s">
        <v>76</v>
      </c>
      <c r="AP18" s="5">
        <v>76</v>
      </c>
      <c r="AQ18" s="5">
        <v>79.989999999999995</v>
      </c>
    </row>
    <row r="19" spans="39:43" x14ac:dyDescent="0.25">
      <c r="AM19" s="4" t="str">
        <f t="shared" si="1"/>
        <v>72-75.99</v>
      </c>
      <c r="AN19" s="17" t="s">
        <v>77</v>
      </c>
      <c r="AP19" s="5">
        <v>72</v>
      </c>
      <c r="AQ19" s="5">
        <v>75.989999999999995</v>
      </c>
    </row>
    <row r="20" spans="39:43" x14ac:dyDescent="0.25">
      <c r="AM20" s="4" t="str">
        <f t="shared" si="1"/>
        <v>68-71.99</v>
      </c>
      <c r="AN20" s="17" t="s">
        <v>78</v>
      </c>
      <c r="AP20" s="5">
        <v>68</v>
      </c>
      <c r="AQ20" s="5">
        <v>71.989999999999995</v>
      </c>
    </row>
    <row r="21" spans="39:43" x14ac:dyDescent="0.25">
      <c r="AM21" s="4" t="str">
        <f t="shared" si="1"/>
        <v>64-67.99</v>
      </c>
      <c r="AN21" s="17" t="s">
        <v>79</v>
      </c>
      <c r="AP21" s="5">
        <v>64</v>
      </c>
      <c r="AQ21" s="5">
        <v>67.989999999999995</v>
      </c>
    </row>
    <row r="22" spans="39:43" x14ac:dyDescent="0.25">
      <c r="AM22" s="4" t="str">
        <f t="shared" si="1"/>
        <v>60-63.99</v>
      </c>
      <c r="AN22" s="17" t="s">
        <v>80</v>
      </c>
      <c r="AP22" s="5">
        <v>60</v>
      </c>
      <c r="AQ22" s="5">
        <v>63.99</v>
      </c>
    </row>
    <row r="23" spans="39:43" x14ac:dyDescent="0.25">
      <c r="AM23" s="4" t="str">
        <f t="shared" si="1"/>
        <v>56-59.99</v>
      </c>
      <c r="AN23" s="17" t="s">
        <v>81</v>
      </c>
      <c r="AP23" s="5">
        <v>56</v>
      </c>
      <c r="AQ23" s="5">
        <v>59.99</v>
      </c>
    </row>
    <row r="24" spans="39:43" x14ac:dyDescent="0.25">
      <c r="AM24" s="4" t="str">
        <f t="shared" si="1"/>
        <v>45-55.99</v>
      </c>
      <c r="AN24" s="17" t="s">
        <v>82</v>
      </c>
      <c r="AP24" s="5">
        <v>45</v>
      </c>
      <c r="AQ24" s="5">
        <v>55.99</v>
      </c>
    </row>
    <row r="25" spans="39:43" x14ac:dyDescent="0.25">
      <c r="AM25" s="4" t="str">
        <f t="shared" si="1"/>
        <v>0-44.99</v>
      </c>
      <c r="AN25" s="17" t="s">
        <v>83</v>
      </c>
      <c r="AP25" s="5">
        <v>0</v>
      </c>
      <c r="AQ25" s="5">
        <v>44.99</v>
      </c>
    </row>
    <row r="26" spans="39:43" x14ac:dyDescent="0.25">
      <c r="AM26" s="15" t="s">
        <v>84</v>
      </c>
    </row>
  </sheetData>
  <mergeCells count="3">
    <mergeCell ref="M2:V2"/>
    <mergeCell ref="W2:AA2"/>
    <mergeCell ref="AD2:AH2"/>
  </mergeCells>
  <pageMargins left="0.7" right="0.7" top="0.75" bottom="0.75" header="0.3" footer="0.3"/>
  <pageSetup orientation="portrait" horizontalDpi="300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PPBR 6A1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Acheron</dc:creator>
  <cp:lastModifiedBy>Acheron</cp:lastModifiedBy>
  <dcterms:created xsi:type="dcterms:W3CDTF">2021-09-03T04:55:09Z</dcterms:created>
  <dcterms:modified xsi:type="dcterms:W3CDTF">2021-09-03T04:55:36Z</dcterms:modified>
</cp:coreProperties>
</file>